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3895" windowHeight="9465" activeTab="1"/>
  </bookViews>
  <sheets>
    <sheet name="LABORATOR +AN.PAT-TOTAL" sheetId="1" r:id="rId1"/>
    <sheet name="TOP LABORATOR CRIT.EVALUARE" sheetId="2" r:id="rId2"/>
    <sheet name="TOP LABORATOR -SR EN ISO 15189" sheetId="3" r:id="rId3"/>
    <sheet name="TOP LABORATOR CONTROL EXT" sheetId="4" r:id="rId4"/>
  </sheets>
  <definedNames>
    <definedName name="_xlnm._FilterDatabase" localSheetId="0" hidden="1">'LABORATOR +AN.PAT-TOTAL'!$A$7:$J$116</definedName>
    <definedName name="_xlnm._FilterDatabase" localSheetId="3" hidden="1">'TOP LABORATOR CONTROL EXT'!$A$7:$C$8</definedName>
    <definedName name="_xlnm._FilterDatabase" localSheetId="1" hidden="1">'TOP LABORATOR CRIT.EVALUARE'!$A$7:$G$110</definedName>
    <definedName name="_xlnm._FilterDatabase" localSheetId="2" hidden="1">'TOP LABORATOR -SR EN ISO 15189'!$A$7:$C$8</definedName>
    <definedName name="_xlnm.Print_Area" localSheetId="0">'LABORATOR +AN.PAT-TOTAL'!$A$1:$J$130</definedName>
    <definedName name="_xlnm.Print_Area" localSheetId="3">'TOP LABORATOR CONTROL EXT'!$A$3:$C$8</definedName>
    <definedName name="_xlnm.Print_Area" localSheetId="1">'TOP LABORATOR CRIT.EVALUARE'!$A$3:$G$125</definedName>
    <definedName name="_xlnm.Print_Area" localSheetId="2">'TOP LABORATOR -SR EN ISO 15189'!$A$3:$C$8</definedName>
    <definedName name="_xlnm.Print_Titles" localSheetId="0">'LABORATOR +AN.PAT-TOTAL'!$A:$B,'LABORATOR +AN.PAT-TOTAL'!$7:$8</definedName>
    <definedName name="_xlnm.Print_Titles" localSheetId="3">'TOP LABORATOR CONTROL EXT'!$A:$B,'TOP LABORATOR CONTROL EXT'!$7:$8</definedName>
    <definedName name="_xlnm.Print_Titles" localSheetId="1">'TOP LABORATOR CRIT.EVALUARE'!$A:$B,'TOP LABORATOR CRIT.EVALUARE'!$7:$8</definedName>
    <definedName name="_xlnm.Print_Titles" localSheetId="2">'TOP LABORATOR -SR EN ISO 15189'!$A:$B,'TOP LABORATOR -SR EN ISO 15189'!$7:$8</definedName>
  </definedNames>
  <calcPr calcId="125725"/>
</workbook>
</file>

<file path=xl/calcChain.xml><?xml version="1.0" encoding="utf-8"?>
<calcChain xmlns="http://schemas.openxmlformats.org/spreadsheetml/2006/main">
  <c r="D130" i="4"/>
  <c r="D49"/>
  <c r="D48"/>
  <c r="D42"/>
  <c r="D38"/>
  <c r="D35"/>
  <c r="D32"/>
  <c r="D30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116" s="1"/>
  <c r="D116" i="3"/>
  <c r="F130" i="2"/>
  <c r="E130"/>
  <c r="D130"/>
  <c r="G129"/>
  <c r="G128"/>
  <c r="G127"/>
  <c r="G126"/>
  <c r="G125"/>
  <c r="G130" s="1"/>
  <c r="G124"/>
  <c r="F116"/>
  <c r="E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16" s="1"/>
  <c r="G10"/>
  <c r="D10"/>
  <c r="D116" s="1"/>
  <c r="G9"/>
  <c r="H130" i="1"/>
  <c r="F130"/>
  <c r="E130"/>
  <c r="D130"/>
  <c r="G129"/>
  <c r="G128"/>
  <c r="G127"/>
  <c r="G126"/>
  <c r="G125"/>
  <c r="G130" s="1"/>
  <c r="G124"/>
  <c r="I116"/>
  <c r="F116"/>
  <c r="E116"/>
  <c r="D116"/>
  <c r="G115"/>
  <c r="G114"/>
  <c r="G113"/>
  <c r="G112"/>
  <c r="G111"/>
  <c r="G110"/>
  <c r="G109"/>
  <c r="G108"/>
  <c r="G107"/>
  <c r="G106"/>
  <c r="G105"/>
  <c r="G104"/>
  <c r="J103"/>
  <c r="H103"/>
  <c r="G103"/>
  <c r="G102"/>
  <c r="G101"/>
  <c r="G100"/>
  <c r="G99"/>
  <c r="G98"/>
  <c r="G97"/>
  <c r="G96"/>
  <c r="J95"/>
  <c r="H95"/>
  <c r="G95"/>
  <c r="G94"/>
  <c r="G93"/>
  <c r="G92"/>
  <c r="G91"/>
  <c r="G90"/>
  <c r="G89"/>
  <c r="J88"/>
  <c r="H88"/>
  <c r="G88"/>
  <c r="G87"/>
  <c r="G86"/>
  <c r="G85"/>
  <c r="G84"/>
  <c r="G83"/>
  <c r="G82"/>
  <c r="G81"/>
  <c r="G80"/>
  <c r="J79"/>
  <c r="H79"/>
  <c r="G79"/>
  <c r="J78"/>
  <c r="H78"/>
  <c r="G78"/>
  <c r="G77"/>
  <c r="G76"/>
  <c r="G75"/>
  <c r="G74"/>
  <c r="G73"/>
  <c r="J72"/>
  <c r="H72"/>
  <c r="G72"/>
  <c r="G71"/>
  <c r="G70"/>
  <c r="J69"/>
  <c r="H69"/>
  <c r="G69"/>
  <c r="G68"/>
  <c r="G67"/>
  <c r="G66"/>
  <c r="G65"/>
  <c r="J64"/>
  <c r="H64"/>
  <c r="G64"/>
  <c r="J63"/>
  <c r="H63"/>
  <c r="G63"/>
  <c r="G62"/>
  <c r="G61"/>
  <c r="J60"/>
  <c r="H60"/>
  <c r="G60"/>
  <c r="G59"/>
  <c r="G58"/>
  <c r="J57"/>
  <c r="H57"/>
  <c r="G57"/>
  <c r="G56"/>
  <c r="J55"/>
  <c r="H55"/>
  <c r="G55"/>
  <c r="G54"/>
  <c r="G53"/>
  <c r="G52"/>
  <c r="G51"/>
  <c r="J50"/>
  <c r="H50"/>
  <c r="G50"/>
  <c r="D50"/>
  <c r="G49"/>
  <c r="G48"/>
  <c r="G47"/>
  <c r="G46"/>
  <c r="G45"/>
  <c r="G44"/>
  <c r="G43"/>
  <c r="G42"/>
  <c r="G41"/>
  <c r="G40"/>
  <c r="J39"/>
  <c r="H39"/>
  <c r="G39"/>
  <c r="G38"/>
  <c r="J37"/>
  <c r="H37"/>
  <c r="G37"/>
  <c r="J36"/>
  <c r="H36"/>
  <c r="G36"/>
  <c r="G35"/>
  <c r="G34"/>
  <c r="G33"/>
  <c r="J32"/>
  <c r="H32"/>
  <c r="G32"/>
  <c r="J31"/>
  <c r="H31"/>
  <c r="G31"/>
  <c r="G30"/>
  <c r="J29"/>
  <c r="H29"/>
  <c r="G29"/>
  <c r="G28"/>
  <c r="G27"/>
  <c r="J26"/>
  <c r="H26"/>
  <c r="G26"/>
  <c r="G25"/>
  <c r="J24"/>
  <c r="H24"/>
  <c r="G24"/>
  <c r="G23"/>
  <c r="J22"/>
  <c r="H22"/>
  <c r="G22"/>
  <c r="G21"/>
  <c r="G20"/>
  <c r="J19"/>
  <c r="H19"/>
  <c r="G19"/>
  <c r="G18"/>
  <c r="G17"/>
  <c r="J16"/>
  <c r="H16"/>
  <c r="G16"/>
  <c r="J15"/>
  <c r="H15"/>
  <c r="G15"/>
  <c r="J14"/>
  <c r="H14"/>
  <c r="G14"/>
  <c r="G13"/>
  <c r="G12"/>
  <c r="G11"/>
  <c r="J10"/>
  <c r="J116" s="1"/>
  <c r="H10"/>
  <c r="H116" s="1"/>
  <c r="G10"/>
  <c r="G116" s="1"/>
  <c r="G9"/>
</calcChain>
</file>

<file path=xl/sharedStrings.xml><?xml version="1.0" encoding="utf-8"?>
<sst xmlns="http://schemas.openxmlformats.org/spreadsheetml/2006/main" count="1078" uniqueCount="247">
  <si>
    <t>LABORATOARE ANALIZE MEDICALE</t>
  </si>
  <si>
    <t>CONTRACTE PARACLINIC</t>
  </si>
  <si>
    <t>PUNCTAJE CONFORM CRITERII ANEXA 19</t>
  </si>
  <si>
    <t>28.07.2016</t>
  </si>
  <si>
    <t>NR.CRT.</t>
  </si>
  <si>
    <t>CONTR.P</t>
  </si>
  <si>
    <t>FURNIZOR</t>
  </si>
  <si>
    <t>CRITERIUL EVALUARE</t>
  </si>
  <si>
    <t>CRITERIUL CALITATE</t>
  </si>
  <si>
    <t>CAPACITATE TEHNICA</t>
  </si>
  <si>
    <t>RESURSE UMANE</t>
  </si>
  <si>
    <t>TOTAL LOGISTICA</t>
  </si>
  <si>
    <t xml:space="preserve">TOTAL </t>
  </si>
  <si>
    <t>SR EN ISO/CEI  15189</t>
  </si>
  <si>
    <t>Participare la scheme de testare a competentei pentru laboratoarele de analize medicale- contract 2016</t>
  </si>
  <si>
    <t>Participare la scheme de testare a competentei pentru laboratoarele de analize medicale- participari 2015- punctaj</t>
  </si>
  <si>
    <t>P0002</t>
  </si>
  <si>
    <t>SCM POLI-MED APACA</t>
  </si>
  <si>
    <t>DA</t>
  </si>
  <si>
    <t>P0006</t>
  </si>
  <si>
    <t>SC HIPOCRAT 2000 SRL</t>
  </si>
  <si>
    <t>P0007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</si>
  <si>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</si>
  <si>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</si>
  <si>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</si>
  <si>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</si>
  <si>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</si>
  <si>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</si>
  <si>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</si>
  <si>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</si>
  <si>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</si>
  <si>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</si>
  <si>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</si>
  <si>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</si>
  <si>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</si>
  <si>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P0062</t>
  </si>
  <si>
    <t>INCD VICTOR BABEŞ</t>
  </si>
  <si>
    <t>P0067</t>
  </si>
  <si>
    <t>I.D.S. LABORATORIES SRL</t>
  </si>
  <si>
    <t>P0068</t>
  </si>
  <si>
    <t>S.C. KORONA MEDCOM S.R.L.</t>
  </si>
  <si>
    <t>P0071</t>
  </si>
  <si>
    <t>S.C. SANTEE CONSULT S.R.L.</t>
  </si>
  <si>
    <t>P0072</t>
  </si>
  <si>
    <t>SC SANADOR SRL</t>
  </si>
  <si>
    <t>P0073</t>
  </si>
  <si>
    <t>SC CRESTINA MEDICALA MUNPOSAN '94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</si>
  <si>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</si>
  <si>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</si>
  <si>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</si>
  <si>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</si>
  <si>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</si>
  <si>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</si>
  <si>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</si>
  <si>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>SC MEDCENTER SRL</t>
  </si>
  <si>
    <t>P0086</t>
  </si>
  <si>
    <t>S.C. MEDICTEST S.R.L.</t>
  </si>
  <si>
    <t>P0089</t>
  </si>
  <si>
    <t>S.C. CLINICA ROMGERMED S.R.L.</t>
  </si>
  <si>
    <t>P0090</t>
  </si>
  <si>
    <t>S.C. ALCOS 99 S.R.L.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</si>
  <si>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</si>
  <si>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</si>
  <si>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</si>
  <si>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</si>
  <si>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</si>
  <si>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</si>
  <si>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</si>
  <si>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</si>
  <si>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</si>
  <si>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</si>
  <si>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</si>
  <si>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</si>
  <si>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P0109</t>
  </si>
  <si>
    <t>S.C. FOCUS LAB PLUS S.R.L</t>
  </si>
  <si>
    <t>P0110</t>
  </si>
  <si>
    <t>CENTRUL MEDICAL POP DE BASESTI S.R.L.</t>
  </si>
  <si>
    <t>P0112</t>
  </si>
  <si>
    <t>SC CENTRUL MEDICAL MED AS 2003 SRL</t>
  </si>
  <si>
    <t>P0115</t>
  </si>
  <si>
    <t>SC HIPERDIA SA</t>
  </si>
  <si>
    <t>P0116</t>
  </si>
  <si>
    <t>S.C. CENTRUL MEDICAL MEDICLAB S.R.L.</t>
  </si>
  <si>
    <t>P0117</t>
  </si>
  <si>
    <t>S.C. NICOLE CDTM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</si>
  <si>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</si>
  <si>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</si>
  <si>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</si>
  <si>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</si>
  <si>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</si>
  <si>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</si>
  <si>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</si>
  <si>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</si>
  <si>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</si>
  <si>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</si>
  <si>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</si>
  <si>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</si>
  <si>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</si>
  <si>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</si>
  <si>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</si>
  <si>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</si>
  <si>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P0128</t>
  </si>
  <si>
    <t>S.C ENDOCENTER MEDICINA INTEGRATIVA S.R.L.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</si>
  <si>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</si>
  <si>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</si>
  <si>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</si>
  <si>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</si>
  <si>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</si>
  <si>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</si>
  <si>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</si>
  <si>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</si>
  <si>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</si>
  <si>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</si>
  <si>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</si>
  <si>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</si>
  <si>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</si>
  <si>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</si>
  <si>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</si>
  <si>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</si>
  <si>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</si>
  <si>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</si>
  <si>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</si>
  <si>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</si>
  <si>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</si>
  <si>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</si>
  <si>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</si>
  <si>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</si>
  <si>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</si>
  <si>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</si>
  <si>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</si>
  <si>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</si>
  <si>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</si>
  <si>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</si>
  <si>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</si>
  <si>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</si>
  <si>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</si>
  <si>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</si>
  <si>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</si>
  <si>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</si>
  <si>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</si>
  <si>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</si>
  <si>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</si>
  <si>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</si>
  <si>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</si>
  <si>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</si>
  <si>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</si>
  <si>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</si>
  <si>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</si>
  <si>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</si>
  <si>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P0211</t>
  </si>
  <si>
    <t>S.C. LABORATOR PRIVAT IANCULUI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</si>
  <si>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</si>
  <si>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</si>
  <si>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</si>
  <si>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</si>
  <si>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</si>
  <si>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</si>
  <si>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P0227</t>
  </si>
  <si>
    <t>SC CMI dr.IACOBESCU ANCA SRL</t>
  </si>
  <si>
    <t>P0229</t>
  </si>
  <si>
    <t>SC" TOTAL DIAGNOSTIC " SRL</t>
  </si>
  <si>
    <t>P0234</t>
  </si>
  <si>
    <t>SC MEDIC LINE BUSINESS HEALTH SRL</t>
  </si>
  <si>
    <t>P0236</t>
  </si>
  <si>
    <t>SC ANIMA SPECIALITY MEDICAL SERVICES SRL</t>
  </si>
  <si>
    <t>P0237</t>
  </si>
  <si>
    <t>SC IXIA MEDICA SRL</t>
  </si>
  <si>
    <t>P0238</t>
  </si>
  <si>
    <t>SC NICOMED SRL</t>
  </si>
  <si>
    <t>P0239</t>
  </si>
  <si>
    <t>REGIA AUTONOMA DE TRANSP.BUCURESTI RA</t>
  </si>
  <si>
    <t>P0244</t>
  </si>
  <si>
    <t>MUNOR CRIS MEDICA S.R.L.</t>
  </si>
  <si>
    <t>P0248</t>
  </si>
  <si>
    <t>SC MEDLIFE SA BUCURESTI - SUCURSALA BUCURESTI</t>
  </si>
  <si>
    <t>P0250</t>
  </si>
  <si>
    <t>SC EGO TEST LAB SRL</t>
  </si>
  <si>
    <t>P0252</t>
  </si>
  <si>
    <t>SC MEDIC ART LAB SRL</t>
  </si>
  <si>
    <t>P0253</t>
  </si>
  <si>
    <t>BIOCLINICA SRL</t>
  </si>
  <si>
    <t>P0260</t>
  </si>
  <si>
    <t>APT MEDICA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</si>
  <si>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</si>
  <si>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</si>
  <si>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</si>
  <si>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</si>
  <si>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</si>
  <si>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</si>
  <si>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</si>
  <si>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</si>
  <si>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</si>
  <si>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</si>
  <si>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 xml:space="preserve">P0266 </t>
  </si>
  <si>
    <t xml:space="preserve">CLINICA SF.LUCIA SRL 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</si>
  <si>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</si>
  <si>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</si>
  <si>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</si>
  <si>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</si>
  <si>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</si>
  <si>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</si>
  <si>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</si>
  <si>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</si>
  <si>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P0271</t>
  </si>
  <si>
    <t>BIOTECH SRL</t>
  </si>
  <si>
    <t>P0272</t>
  </si>
  <si>
    <t>SC MARY - CRIS MED SRL</t>
  </si>
  <si>
    <t>P0274</t>
  </si>
  <si>
    <t>SC MEDICAL EXPERT CLINIC SRL</t>
  </si>
  <si>
    <t>P0278</t>
  </si>
  <si>
    <t>SC CM MH SRL</t>
  </si>
  <si>
    <t>P0280</t>
  </si>
  <si>
    <t>SC BROTAC LABOR FARM SRL</t>
  </si>
  <si>
    <t>P0282</t>
  </si>
  <si>
    <t>SP.CF 2</t>
  </si>
  <si>
    <t>P0283</t>
  </si>
  <si>
    <t>SC ACT MEDICA 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</si>
  <si>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</si>
  <si>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</si>
  <si>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</si>
  <si>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</si>
  <si>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</si>
  <si>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</si>
  <si>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</si>
  <si>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</si>
  <si>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</si>
  <si>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</si>
  <si>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</si>
  <si>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</si>
  <si>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P0295</t>
  </si>
  <si>
    <t>Spitalul Clinic de Psihiatrie Prof. Dr. Al. Obregia</t>
  </si>
  <si>
    <t>TOTAL</t>
  </si>
  <si>
    <t>ANATOMIE PATOLOGICA</t>
  </si>
  <si>
    <t>P0114</t>
  </si>
  <si>
    <t>SPITALUL CLINIC COLENTINA</t>
  </si>
  <si>
    <t>P0219</t>
  </si>
  <si>
    <t>DOMINA SANA S.R.L.</t>
  </si>
  <si>
    <t>P0251</t>
  </si>
  <si>
    <t>CLINICA MICOMI SRL</t>
  </si>
  <si>
    <t>P0275</t>
  </si>
  <si>
    <t>ONCO TEAM DIAGNOSTIC SRL</t>
  </si>
  <si>
    <t>P0285</t>
  </si>
  <si>
    <t>SC PERSONAL GENETICS SRL</t>
  </si>
  <si>
    <t>P0287</t>
  </si>
  <si>
    <t>SPITALUL CLINIC DE URGENTA SF.IOAN</t>
  </si>
  <si>
    <t>SR EN ISO/CEI  15189:2007</t>
  </si>
  <si>
    <t>28.07.2017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</si>
</sst>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/>
    <xf numFmtId="43" fontId="2" fillId="0" borderId="0" xfId="1" applyFont="1" applyFill="1" applyBorder="1"/>
    <xf numFmtId="0" fontId="3" fillId="0" borderId="0" xfId="2" applyFont="1" applyFill="1" applyBorder="1"/>
    <xf numFmtId="43" fontId="3" fillId="0" borderId="0" xfId="1" applyFont="1" applyFill="1" applyBorder="1"/>
    <xf numFmtId="0" fontId="3" fillId="0" borderId="0" xfId="0" applyFont="1" applyFill="1" applyBorder="1" applyAlignment="1">
      <alignment horizontal="center" wrapText="1"/>
    </xf>
    <xf numFmtId="43" fontId="3" fillId="0" borderId="0" xfId="1" applyFont="1" applyFill="1" applyBorder="1" applyAlignment="1">
      <alignment horizontal="center" wrapText="1"/>
    </xf>
    <xf numFmtId="0" fontId="3" fillId="0" borderId="0" xfId="0" applyFont="1" applyFill="1"/>
    <xf numFmtId="14" fontId="2" fillId="0" borderId="0" xfId="2" applyNumberFormat="1" applyFont="1" applyFill="1" applyBorder="1"/>
    <xf numFmtId="43" fontId="3" fillId="0" borderId="1" xfId="1" applyFont="1" applyFill="1" applyBorder="1" applyAlignme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Fill="1"/>
    <xf numFmtId="0" fontId="2" fillId="0" borderId="1" xfId="0" applyFont="1" applyFill="1" applyBorder="1"/>
    <xf numFmtId="43" fontId="4" fillId="0" borderId="1" xfId="1" applyFont="1" applyFill="1" applyBorder="1" applyAlignment="1">
      <alignment horizontal="center" wrapText="1"/>
    </xf>
    <xf numFmtId="39" fontId="5" fillId="0" borderId="1" xfId="1" applyNumberFormat="1" applyFont="1" applyFill="1" applyBorder="1" applyAlignment="1">
      <alignment wrapText="1"/>
    </xf>
    <xf numFmtId="39" fontId="5" fillId="0" borderId="1" xfId="1" applyNumberFormat="1" applyFont="1" applyFill="1" applyBorder="1" applyAlignment="1"/>
    <xf numFmtId="39" fontId="6" fillId="0" borderId="1" xfId="1" applyNumberFormat="1" applyFont="1" applyFill="1" applyBorder="1" applyAlignment="1"/>
    <xf numFmtId="39" fontId="5" fillId="0" borderId="1" xfId="1" applyNumberFormat="1" applyFont="1" applyFill="1" applyBorder="1" applyAlignment="1" applyProtection="1">
      <alignment wrapText="1"/>
      <protection locked="0"/>
    </xf>
    <xf numFmtId="43" fontId="4" fillId="0" borderId="1" xfId="1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7" fillId="0" borderId="1" xfId="0" applyFont="1" applyFill="1" applyBorder="1"/>
    <xf numFmtId="0" fontId="7" fillId="0" borderId="1" xfId="2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 wrapText="1"/>
    </xf>
    <xf numFmtId="43" fontId="7" fillId="0" borderId="1" xfId="1" applyFont="1" applyFill="1" applyBorder="1"/>
    <xf numFmtId="0" fontId="7" fillId="0" borderId="0" xfId="0" applyFont="1" applyFill="1"/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2" fillId="0" borderId="1" xfId="0" applyFont="1" applyFill="1" applyBorder="1" applyAlignment="1">
      <alignment horizontal="right"/>
    </xf>
    <xf numFmtId="43" fontId="7" fillId="0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2" applyFont="1" applyFill="1" applyBorder="1" applyAlignment="1">
      <alignment horizontal="right"/>
    </xf>
    <xf numFmtId="43" fontId="7" fillId="0" borderId="1" xfId="1" applyFont="1" applyFill="1" applyBorder="1" applyAlignment="1">
      <alignment horizontal="right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43" fontId="2" fillId="0" borderId="0" xfId="1" applyFont="1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/>
    <xf numFmtId="39" fontId="7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53">
    <cellStyle name="Comma" xfId="1" builtinId="3"/>
    <cellStyle name="Comma 10" xfId="4"/>
    <cellStyle name="Comma 11" xfId="5"/>
    <cellStyle name="Comma 12" xfId="6"/>
    <cellStyle name="Comma 13" xfId="7"/>
    <cellStyle name="Comma 2" xfId="8"/>
    <cellStyle name="Comma 2 2" xfId="9"/>
    <cellStyle name="Comma 2 3" xfId="10"/>
    <cellStyle name="Comma 2 6" xfId="11"/>
    <cellStyle name="Comma 3" xfId="12"/>
    <cellStyle name="Comma 4" xfId="13"/>
    <cellStyle name="Comma 5" xfId="14"/>
    <cellStyle name="Comma 6" xfId="15"/>
    <cellStyle name="Comma 7" xfId="16"/>
    <cellStyle name="Comma 8" xfId="17"/>
    <cellStyle name="Comma 8 2" xfId="18"/>
    <cellStyle name="Comma 9" xfId="19"/>
    <cellStyle name="Normal" xfId="0" builtinId="0"/>
    <cellStyle name="Normal 10" xfId="20"/>
    <cellStyle name="Normal 11" xfId="21"/>
    <cellStyle name="Normal 11 2" xfId="22"/>
    <cellStyle name="Normal 11 3" xfId="23"/>
    <cellStyle name="Normal 12" xfId="24"/>
    <cellStyle name="Normal 2" xfId="25"/>
    <cellStyle name="Normal 2 2" xfId="26"/>
    <cellStyle name="Normal 2 2 2" xfId="27"/>
    <cellStyle name="Normal 2 2 3" xfId="28"/>
    <cellStyle name="Normal 2 3" xfId="29"/>
    <cellStyle name="Normal 3" xfId="30"/>
    <cellStyle name="Normal 4" xfId="31"/>
    <cellStyle name="Normal 4 2" xfId="32"/>
    <cellStyle name="Normal 5" xfId="33"/>
    <cellStyle name="Normal 6" xfId="34"/>
    <cellStyle name="Normal 6 2" xfId="35"/>
    <cellStyle name="Normal 7" xfId="36"/>
    <cellStyle name="Normal 8" xfId="37"/>
    <cellStyle name="Normal 8 2" xfId="38"/>
    <cellStyle name="Normal 8 3" xfId="39"/>
    <cellStyle name="Normal 9" xfId="40"/>
    <cellStyle name="Normal_PLAFON RAPORTAT TRIM.II,III 2004" xfId="2"/>
    <cellStyle name="Normal_PLAFON RAPORTAT TRIM.II,III 2004 2 2" xfId="3"/>
    <cellStyle name="Percent 10" xfId="41"/>
    <cellStyle name="Percent 11" xfId="42"/>
    <cellStyle name="Percent 12" xfId="43"/>
    <cellStyle name="Percent 13" xfId="44"/>
    <cellStyle name="Percent 2" xfId="45"/>
    <cellStyle name="Percent 3" xfId="46"/>
    <cellStyle name="Percent 4" xfId="47"/>
    <cellStyle name="Percent 5" xfId="48"/>
    <cellStyle name="Percent 6" xfId="49"/>
    <cellStyle name="Percent 7" xfId="50"/>
    <cellStyle name="Percent 8" xfId="51"/>
    <cellStyle name="Percent 9" xfId="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J130"/>
  <sheetViews>
    <sheetView zoomScaleNormal="100" workbookViewId="0">
      <pane ySplit="8" topLeftCell="A9" activePane="bottomLeft" state="frozen"/>
      <selection activeCell="H124" sqref="H124:H129"/>
      <selection pane="bottomLeft" activeCell="A130" sqref="A1:J130"/>
    </sheetView>
  </sheetViews>
  <sheetFormatPr defaultRowHeight="12.75"/>
  <cols>
    <col min="1" max="1" width="9.140625" style="14"/>
    <col min="2" max="2" width="9.85546875" style="37" customWidth="1"/>
    <col min="3" max="3" width="34.42578125" style="38" customWidth="1"/>
    <col min="4" max="4" width="21.5703125" style="39" customWidth="1"/>
    <col min="5" max="5" width="17.28515625" style="39" customWidth="1"/>
    <col min="6" max="7" width="14" style="14" customWidth="1"/>
    <col min="8" max="8" width="26" style="14" customWidth="1"/>
    <col min="9" max="9" width="25.85546875" style="14" customWidth="1"/>
    <col min="10" max="10" width="28.5703125" style="14" customWidth="1"/>
    <col min="11" max="16384" width="9.140625" style="14"/>
  </cols>
  <sheetData>
    <row r="2" spans="1:10" s="1" customFormat="1">
      <c r="B2" s="2"/>
      <c r="C2" s="3"/>
      <c r="D2" s="4"/>
      <c r="E2" s="4"/>
    </row>
    <row r="3" spans="1:10" s="1" customFormat="1">
      <c r="A3" s="3"/>
      <c r="B3" s="2"/>
      <c r="C3" s="5" t="s">
        <v>0</v>
      </c>
      <c r="D3" s="6"/>
      <c r="E3" s="6"/>
    </row>
    <row r="4" spans="1:10" s="1" customFormat="1">
      <c r="B4" s="2"/>
      <c r="C4" s="7" t="s">
        <v>1</v>
      </c>
      <c r="D4" s="8"/>
      <c r="E4" s="8"/>
    </row>
    <row r="5" spans="1:10" s="1" customFormat="1">
      <c r="B5" s="2"/>
      <c r="C5" s="7"/>
      <c r="D5" s="9" t="s">
        <v>2</v>
      </c>
      <c r="E5" s="8"/>
    </row>
    <row r="6" spans="1:10" s="1" customFormat="1">
      <c r="B6" s="2"/>
      <c r="C6" s="10" t="s">
        <v>3</v>
      </c>
      <c r="D6" s="8"/>
      <c r="E6" s="8"/>
    </row>
    <row r="7" spans="1:10" s="9" customFormat="1" ht="25.5" customHeight="1">
      <c r="A7" s="43" t="s">
        <v>4</v>
      </c>
      <c r="B7" s="44" t="s">
        <v>5</v>
      </c>
      <c r="C7" s="44" t="s">
        <v>6</v>
      </c>
      <c r="D7" s="45" t="s">
        <v>7</v>
      </c>
      <c r="E7" s="46"/>
      <c r="F7" s="46"/>
      <c r="G7" s="47"/>
      <c r="H7" s="43" t="s">
        <v>8</v>
      </c>
      <c r="I7" s="43"/>
      <c r="J7" s="43"/>
    </row>
    <row r="8" spans="1:10" ht="75" customHeight="1">
      <c r="A8" s="43"/>
      <c r="B8" s="44"/>
      <c r="C8" s="44"/>
      <c r="D8" s="11" t="s">
        <v>9</v>
      </c>
      <c r="E8" s="11" t="s">
        <v>10</v>
      </c>
      <c r="F8" s="12" t="s">
        <v>11</v>
      </c>
      <c r="G8" s="13" t="s">
        <v>12</v>
      </c>
      <c r="H8" s="12" t="s">
        <v>13</v>
      </c>
      <c r="I8" s="12" t="s">
        <v>14</v>
      </c>
      <c r="J8" s="12" t="s">
        <v>15</v>
      </c>
    </row>
    <row r="9" spans="1:10" ht="15.75">
      <c r="A9" s="15">
        <v>1</v>
      </c>
      <c r="B9" s="16" t="s">
        <v>16</v>
      </c>
      <c r="C9" s="16" t="s">
        <v>17</v>
      </c>
      <c r="D9" s="17">
        <v>256</v>
      </c>
      <c r="E9" s="17">
        <v>113</v>
      </c>
      <c r="F9" s="18">
        <v>16</v>
      </c>
      <c r="G9" s="19">
        <f t="shared" ref="G9:G72" si="0">F9+E9+D9</f>
        <v>385</v>
      </c>
      <c r="H9" s="19">
        <v>91</v>
      </c>
      <c r="I9" s="19" t="s">
        <v>18</v>
      </c>
      <c r="J9" s="19">
        <v>236</v>
      </c>
    </row>
    <row r="10" spans="1:10" ht="15.75">
      <c r="A10" s="15">
        <v>2</v>
      </c>
      <c r="B10" s="16" t="s">
        <v>19</v>
      </c>
      <c r="C10" s="16" t="s">
        <v>20</v>
      </c>
      <c r="D10" s="17">
        <v>3644.6</v>
      </c>
      <c r="E10" s="17">
        <v>331.5</v>
      </c>
      <c r="F10" s="18">
        <v>49</v>
      </c>
      <c r="G10" s="19">
        <f t="shared" si="0"/>
        <v>4025.1</v>
      </c>
      <c r="H10" s="19">
        <f>108+108+91</f>
        <v>307</v>
      </c>
      <c r="I10" s="19" t="s">
        <v>18</v>
      </c>
      <c r="J10" s="19">
        <f>641.5+641.5+641.5</f>
        <v>1924.5</v>
      </c>
    </row>
    <row r="11" spans="1:10" ht="30.75">
      <c r="A11" s="15">
        <v>3</v>
      </c>
      <c r="B11" s="16" t="s">
        <v>21</v>
      </c>
      <c r="C11" s="16" t="s">
        <v>22</v>
      </c>
      <c r="D11" s="17">
        <v>386</v>
      </c>
      <c r="E11" s="17">
        <v>97.82</v>
      </c>
      <c r="F11" s="18">
        <v>25</v>
      </c>
      <c r="G11" s="19">
        <f t="shared" si="0"/>
        <v>508.82</v>
      </c>
      <c r="H11" s="19">
        <v>114</v>
      </c>
      <c r="I11" s="19" t="s">
        <v>18</v>
      </c>
      <c r="J11" s="19">
        <v>456</v>
      </c>
    </row>
    <row r="12" spans="1:10" s="9" customFormat="1" ht="30.75">
      <c r="A12" s="15">
        <v>4</v>
      </c>
      <c r="B12" s="16" t="s">
        <v>23</v>
      </c>
      <c r="C12" s="16" t="s">
        <v>24</v>
      </c>
      <c r="D12" s="18">
        <v>264.39999999999998</v>
      </c>
      <c r="E12" s="18">
        <v>78</v>
      </c>
      <c r="F12" s="18">
        <v>16</v>
      </c>
      <c r="G12" s="19">
        <f t="shared" si="0"/>
        <v>358.4</v>
      </c>
      <c r="H12" s="19">
        <v>64</v>
      </c>
      <c r="I12" s="19" t="s">
        <v>18</v>
      </c>
      <c r="J12" s="19">
        <v>260</v>
      </c>
    </row>
    <row r="13" spans="1:10" ht="30.75">
      <c r="A13" s="15">
        <v>5</v>
      </c>
      <c r="B13" s="16" t="s">
        <v>25</v>
      </c>
      <c r="C13" s="16" t="s">
        <v>26</v>
      </c>
      <c r="D13" s="17">
        <v>350.2</v>
      </c>
      <c r="E13" s="17">
        <v>144</v>
      </c>
      <c r="F13" s="18">
        <v>25</v>
      </c>
      <c r="G13" s="19">
        <f t="shared" si="0"/>
        <v>519.20000000000005</v>
      </c>
      <c r="H13" s="19">
        <v>156</v>
      </c>
      <c r="I13" s="19" t="s">
        <v>18</v>
      </c>
      <c r="J13" s="19">
        <v>268</v>
      </c>
    </row>
    <row r="14" spans="1:10" ht="15.75">
      <c r="A14" s="15">
        <v>6</v>
      </c>
      <c r="B14" s="16" t="s">
        <v>27</v>
      </c>
      <c r="C14" s="16" t="s">
        <v>28</v>
      </c>
      <c r="D14" s="17">
        <v>1426.4</v>
      </c>
      <c r="E14" s="17">
        <v>733</v>
      </c>
      <c r="F14" s="18">
        <v>37</v>
      </c>
      <c r="G14" s="19">
        <f t="shared" si="0"/>
        <v>2196.4</v>
      </c>
      <c r="H14" s="19">
        <f>153+147</f>
        <v>300</v>
      </c>
      <c r="I14" s="19" t="s">
        <v>18</v>
      </c>
      <c r="J14" s="19">
        <f>368+309</f>
        <v>677</v>
      </c>
    </row>
    <row r="15" spans="1:10" ht="15.75">
      <c r="A15" s="15">
        <v>7</v>
      </c>
      <c r="B15" s="16" t="s">
        <v>29</v>
      </c>
      <c r="C15" s="16" t="s">
        <v>30</v>
      </c>
      <c r="D15" s="17">
        <v>2272.4</v>
      </c>
      <c r="E15" s="17">
        <v>892</v>
      </c>
      <c r="F15" s="18">
        <v>37</v>
      </c>
      <c r="G15" s="19">
        <f t="shared" si="0"/>
        <v>3201.4</v>
      </c>
      <c r="H15" s="19">
        <f>132+161</f>
        <v>293</v>
      </c>
      <c r="I15" s="19" t="s">
        <v>18</v>
      </c>
      <c r="J15" s="19">
        <f>540+620</f>
        <v>1160</v>
      </c>
    </row>
    <row r="16" spans="1:10" ht="15.75">
      <c r="A16" s="15">
        <v>8</v>
      </c>
      <c r="B16" s="16" t="s">
        <v>31</v>
      </c>
      <c r="C16" s="16" t="s">
        <v>32</v>
      </c>
      <c r="D16" s="17">
        <v>873.4</v>
      </c>
      <c r="E16" s="17">
        <v>220.79</v>
      </c>
      <c r="F16" s="18">
        <v>37</v>
      </c>
      <c r="G16" s="19">
        <f t="shared" si="0"/>
        <v>1131.19</v>
      </c>
      <c r="H16" s="19">
        <f>141+149</f>
        <v>290</v>
      </c>
      <c r="I16" s="19" t="s">
        <v>18</v>
      </c>
      <c r="J16" s="19">
        <f>544+679</f>
        <v>1223</v>
      </c>
    </row>
    <row r="17" spans="1:10" ht="30.75">
      <c r="A17" s="15">
        <v>9</v>
      </c>
      <c r="B17" s="16" t="s">
        <v>33</v>
      </c>
      <c r="C17" s="16" t="s">
        <v>34</v>
      </c>
      <c r="D17" s="17">
        <v>393.4</v>
      </c>
      <c r="E17" s="17">
        <v>104.58</v>
      </c>
      <c r="F17" s="18">
        <v>25</v>
      </c>
      <c r="G17" s="19">
        <f t="shared" si="0"/>
        <v>522.98</v>
      </c>
      <c r="H17" s="19">
        <v>89</v>
      </c>
      <c r="I17" s="19" t="s">
        <v>18</v>
      </c>
      <c r="J17" s="19">
        <v>564</v>
      </c>
    </row>
    <row r="18" spans="1:10" ht="15.75">
      <c r="A18" s="15">
        <v>10</v>
      </c>
      <c r="B18" s="16" t="s">
        <v>35</v>
      </c>
      <c r="C18" s="16" t="s">
        <v>36</v>
      </c>
      <c r="D18" s="17">
        <v>295.8</v>
      </c>
      <c r="E18" s="17">
        <v>440.86</v>
      </c>
      <c r="F18" s="18">
        <v>16</v>
      </c>
      <c r="G18" s="19">
        <f t="shared" si="0"/>
        <v>752.66000000000008</v>
      </c>
      <c r="H18" s="19">
        <v>65</v>
      </c>
      <c r="I18" s="19" t="s">
        <v>18</v>
      </c>
      <c r="J18" s="19">
        <v>292</v>
      </c>
    </row>
    <row r="19" spans="1:10" ht="15.75">
      <c r="A19" s="15">
        <v>11</v>
      </c>
      <c r="B19" s="16" t="s">
        <v>37</v>
      </c>
      <c r="C19" s="16" t="s">
        <v>38</v>
      </c>
      <c r="D19" s="17">
        <v>1003</v>
      </c>
      <c r="E19" s="17">
        <v>212.75</v>
      </c>
      <c r="F19" s="18">
        <v>37</v>
      </c>
      <c r="G19" s="19">
        <f t="shared" si="0"/>
        <v>1252.75</v>
      </c>
      <c r="H19" s="19">
        <f>154+153</f>
        <v>307</v>
      </c>
      <c r="I19" s="19" t="s">
        <v>18</v>
      </c>
      <c r="J19" s="19">
        <f>608+632</f>
        <v>1240</v>
      </c>
    </row>
    <row r="20" spans="1:10" ht="30.75">
      <c r="A20" s="15">
        <v>12</v>
      </c>
      <c r="B20" s="16" t="s">
        <v>39</v>
      </c>
      <c r="C20" s="16" t="s">
        <v>40</v>
      </c>
      <c r="D20" s="17">
        <v>414.6</v>
      </c>
      <c r="E20" s="17">
        <v>175</v>
      </c>
      <c r="F20" s="18">
        <v>25</v>
      </c>
      <c r="G20" s="19">
        <f t="shared" si="0"/>
        <v>614.6</v>
      </c>
      <c r="H20" s="19">
        <v>120</v>
      </c>
      <c r="I20" s="19" t="s">
        <v>18</v>
      </c>
      <c r="J20" s="19">
        <v>552</v>
      </c>
    </row>
    <row r="21" spans="1:10" ht="30.75">
      <c r="A21" s="15">
        <v>13</v>
      </c>
      <c r="B21" s="16" t="s">
        <v>41</v>
      </c>
      <c r="C21" s="16" t="s">
        <v>42</v>
      </c>
      <c r="D21" s="17">
        <v>182</v>
      </c>
      <c r="E21" s="17">
        <v>80.5</v>
      </c>
      <c r="F21" s="18">
        <v>10</v>
      </c>
      <c r="G21" s="19">
        <f t="shared" si="0"/>
        <v>272.5</v>
      </c>
      <c r="H21" s="19">
        <v>75</v>
      </c>
      <c r="I21" s="19" t="s">
        <v>18</v>
      </c>
      <c r="J21" s="19">
        <v>208</v>
      </c>
    </row>
    <row r="22" spans="1:10" ht="15.75">
      <c r="A22" s="15">
        <v>14</v>
      </c>
      <c r="B22" s="16" t="s">
        <v>43</v>
      </c>
      <c r="C22" s="16" t="s">
        <v>44</v>
      </c>
      <c r="D22" s="17">
        <v>3347.8</v>
      </c>
      <c r="E22" s="17">
        <v>714.12</v>
      </c>
      <c r="F22" s="18">
        <v>61</v>
      </c>
      <c r="G22" s="19">
        <f t="shared" si="0"/>
        <v>4122.92</v>
      </c>
      <c r="H22" s="19">
        <f>160+157+157</f>
        <v>474</v>
      </c>
      <c r="I22" s="19" t="s">
        <v>18</v>
      </c>
      <c r="J22" s="19">
        <f>1312+644+644</f>
        <v>2600</v>
      </c>
    </row>
    <row r="23" spans="1:10" ht="30.75">
      <c r="A23" s="15">
        <v>15</v>
      </c>
      <c r="B23" s="16" t="s">
        <v>45</v>
      </c>
      <c r="C23" s="16" t="s">
        <v>46</v>
      </c>
      <c r="D23" s="17">
        <v>187</v>
      </c>
      <c r="E23" s="17">
        <v>60</v>
      </c>
      <c r="F23" s="18">
        <v>16</v>
      </c>
      <c r="G23" s="19">
        <f t="shared" si="0"/>
        <v>263</v>
      </c>
      <c r="H23" s="19">
        <v>72</v>
      </c>
      <c r="I23" s="19" t="s">
        <v>18</v>
      </c>
      <c r="J23" s="19">
        <v>248</v>
      </c>
    </row>
    <row r="24" spans="1:10" ht="15.75">
      <c r="A24" s="15">
        <v>16</v>
      </c>
      <c r="B24" s="16" t="s">
        <v>47</v>
      </c>
      <c r="C24" s="16" t="s">
        <v>48</v>
      </c>
      <c r="D24" s="17">
        <v>680.64</v>
      </c>
      <c r="E24" s="17">
        <v>236</v>
      </c>
      <c r="F24" s="18">
        <v>33</v>
      </c>
      <c r="G24" s="19">
        <f t="shared" si="0"/>
        <v>949.64</v>
      </c>
      <c r="H24" s="19">
        <f>156+151</f>
        <v>307</v>
      </c>
      <c r="I24" s="19" t="s">
        <v>18</v>
      </c>
      <c r="J24" s="19">
        <f>640+641</f>
        <v>1281</v>
      </c>
    </row>
    <row r="25" spans="1:10" ht="15.75">
      <c r="A25" s="15">
        <v>17</v>
      </c>
      <c r="B25" s="16" t="s">
        <v>49</v>
      </c>
      <c r="C25" s="16" t="s">
        <v>50</v>
      </c>
      <c r="D25" s="17">
        <v>325.39999999999998</v>
      </c>
      <c r="E25" s="17">
        <v>69.25</v>
      </c>
      <c r="F25" s="18">
        <v>25</v>
      </c>
      <c r="G25" s="19">
        <f t="shared" si="0"/>
        <v>419.65</v>
      </c>
      <c r="H25" s="19">
        <v>147</v>
      </c>
      <c r="I25" s="19" t="s">
        <v>18</v>
      </c>
      <c r="J25" s="19">
        <v>376</v>
      </c>
    </row>
    <row r="26" spans="1:10" ht="15.75">
      <c r="A26" s="15">
        <v>18</v>
      </c>
      <c r="B26" s="16" t="s">
        <v>51</v>
      </c>
      <c r="C26" s="16" t="s">
        <v>52</v>
      </c>
      <c r="D26" s="17">
        <v>1546</v>
      </c>
      <c r="E26" s="17">
        <v>374.14</v>
      </c>
      <c r="F26" s="18">
        <v>49</v>
      </c>
      <c r="G26" s="19">
        <f t="shared" si="0"/>
        <v>1969.1399999999999</v>
      </c>
      <c r="H26" s="19">
        <f>118+127+140</f>
        <v>385</v>
      </c>
      <c r="I26" s="19" t="s">
        <v>18</v>
      </c>
      <c r="J26" s="19">
        <f>560+568</f>
        <v>1128</v>
      </c>
    </row>
    <row r="27" spans="1:10" ht="15.75">
      <c r="A27" s="15">
        <v>19</v>
      </c>
      <c r="B27" s="16" t="s">
        <v>53</v>
      </c>
      <c r="C27" s="16" t="s">
        <v>54</v>
      </c>
      <c r="D27" s="17">
        <v>1616.6</v>
      </c>
      <c r="E27" s="17">
        <v>337.43</v>
      </c>
      <c r="F27" s="18">
        <v>25</v>
      </c>
      <c r="G27" s="19">
        <f t="shared" si="0"/>
        <v>1979.03</v>
      </c>
      <c r="H27" s="19">
        <v>132</v>
      </c>
      <c r="I27" s="19" t="s">
        <v>18</v>
      </c>
      <c r="J27" s="19">
        <v>742</v>
      </c>
    </row>
    <row r="28" spans="1:10" ht="15.75">
      <c r="A28" s="15">
        <v>20</v>
      </c>
      <c r="B28" s="16" t="s">
        <v>55</v>
      </c>
      <c r="C28" s="16" t="s">
        <v>56</v>
      </c>
      <c r="D28" s="17">
        <v>426.2</v>
      </c>
      <c r="E28" s="17">
        <v>90.86</v>
      </c>
      <c r="F28" s="18">
        <v>25</v>
      </c>
      <c r="G28" s="19">
        <f t="shared" si="0"/>
        <v>542.05999999999995</v>
      </c>
      <c r="H28" s="19">
        <v>134</v>
      </c>
      <c r="I28" s="19" t="s">
        <v>18</v>
      </c>
      <c r="J28" s="19">
        <v>452</v>
      </c>
    </row>
    <row r="29" spans="1:10" ht="30.75">
      <c r="A29" s="15">
        <v>21</v>
      </c>
      <c r="B29" s="16" t="s">
        <v>57</v>
      </c>
      <c r="C29" s="16" t="s">
        <v>58</v>
      </c>
      <c r="D29" s="17">
        <v>975.6</v>
      </c>
      <c r="E29" s="17">
        <v>642</v>
      </c>
      <c r="F29" s="18">
        <v>37</v>
      </c>
      <c r="G29" s="19">
        <f t="shared" si="0"/>
        <v>1654.6</v>
      </c>
      <c r="H29" s="19">
        <f>145+153</f>
        <v>298</v>
      </c>
      <c r="I29" s="19" t="s">
        <v>18</v>
      </c>
      <c r="J29" s="19">
        <f>628+616</f>
        <v>1244</v>
      </c>
    </row>
    <row r="30" spans="1:10" ht="15.75">
      <c r="A30" s="15">
        <v>22</v>
      </c>
      <c r="B30" s="16" t="s">
        <v>59</v>
      </c>
      <c r="C30" s="16" t="s">
        <v>60</v>
      </c>
      <c r="D30" s="17">
        <v>276.39999999999998</v>
      </c>
      <c r="E30" s="17">
        <v>80</v>
      </c>
      <c r="F30" s="18">
        <v>25</v>
      </c>
      <c r="G30" s="19">
        <f t="shared" si="0"/>
        <v>381.4</v>
      </c>
      <c r="H30" s="19">
        <v>102</v>
      </c>
      <c r="I30" s="19" t="s">
        <v>18</v>
      </c>
      <c r="J30" s="19">
        <v>348</v>
      </c>
    </row>
    <row r="31" spans="1:10" ht="30.75">
      <c r="A31" s="15">
        <v>23</v>
      </c>
      <c r="B31" s="16" t="s">
        <v>61</v>
      </c>
      <c r="C31" s="16" t="s">
        <v>62</v>
      </c>
      <c r="D31" s="17">
        <v>1984</v>
      </c>
      <c r="E31" s="17">
        <v>355.5</v>
      </c>
      <c r="F31" s="18">
        <v>37</v>
      </c>
      <c r="G31" s="19">
        <f t="shared" si="0"/>
        <v>2376.5</v>
      </c>
      <c r="H31" s="19">
        <f>129+151</f>
        <v>280</v>
      </c>
      <c r="I31" s="19" t="s">
        <v>18</v>
      </c>
      <c r="J31" s="19">
        <f>1299.5+986.5</f>
        <v>2286</v>
      </c>
    </row>
    <row r="32" spans="1:10" ht="15.75">
      <c r="A32" s="15">
        <v>24</v>
      </c>
      <c r="B32" s="16" t="s">
        <v>63</v>
      </c>
      <c r="C32" s="16" t="s">
        <v>64</v>
      </c>
      <c r="D32" s="17">
        <v>1159</v>
      </c>
      <c r="E32" s="17">
        <v>167.86</v>
      </c>
      <c r="F32" s="18">
        <v>33</v>
      </c>
      <c r="G32" s="19">
        <f t="shared" si="0"/>
        <v>1359.8600000000001</v>
      </c>
      <c r="H32" s="19">
        <f>149+149</f>
        <v>298</v>
      </c>
      <c r="I32" s="19" t="s">
        <v>18</v>
      </c>
      <c r="J32" s="19">
        <f>644+644</f>
        <v>1288</v>
      </c>
    </row>
    <row r="33" spans="1:10" ht="15.75">
      <c r="A33" s="15">
        <v>25</v>
      </c>
      <c r="B33" s="16" t="s">
        <v>65</v>
      </c>
      <c r="C33" s="16" t="s">
        <v>66</v>
      </c>
      <c r="D33" s="17">
        <v>480.7</v>
      </c>
      <c r="E33" s="17">
        <v>346</v>
      </c>
      <c r="F33" s="18">
        <v>16</v>
      </c>
      <c r="G33" s="19">
        <f t="shared" si="0"/>
        <v>842.7</v>
      </c>
      <c r="H33" s="19">
        <v>114</v>
      </c>
      <c r="I33" s="19" t="s">
        <v>18</v>
      </c>
      <c r="J33" s="19">
        <v>543</v>
      </c>
    </row>
    <row r="34" spans="1:10" ht="15.75">
      <c r="A34" s="15">
        <v>26</v>
      </c>
      <c r="B34" s="16" t="s">
        <v>67</v>
      </c>
      <c r="C34" s="16" t="s">
        <v>68</v>
      </c>
      <c r="D34" s="18">
        <v>633.72</v>
      </c>
      <c r="E34" s="18">
        <v>124</v>
      </c>
      <c r="F34" s="18">
        <v>20</v>
      </c>
      <c r="G34" s="19">
        <f t="shared" si="0"/>
        <v>777.72</v>
      </c>
      <c r="H34" s="19">
        <v>105</v>
      </c>
      <c r="I34" s="19" t="s">
        <v>18</v>
      </c>
      <c r="J34" s="19">
        <v>310</v>
      </c>
    </row>
    <row r="35" spans="1:10" ht="15.75">
      <c r="A35" s="15">
        <v>27</v>
      </c>
      <c r="B35" s="16" t="s">
        <v>69</v>
      </c>
      <c r="C35" s="16" t="s">
        <v>70</v>
      </c>
      <c r="D35" s="17">
        <v>230.4</v>
      </c>
      <c r="E35" s="17">
        <v>143</v>
      </c>
      <c r="F35" s="18">
        <v>21</v>
      </c>
      <c r="G35" s="19">
        <f t="shared" si="0"/>
        <v>394.4</v>
      </c>
      <c r="H35" s="19">
        <v>103</v>
      </c>
      <c r="I35" s="19" t="s">
        <v>18</v>
      </c>
      <c r="J35" s="19">
        <v>300</v>
      </c>
    </row>
    <row r="36" spans="1:10" ht="30.75">
      <c r="A36" s="15">
        <v>28</v>
      </c>
      <c r="B36" s="16" t="s">
        <v>71</v>
      </c>
      <c r="C36" s="16" t="s">
        <v>72</v>
      </c>
      <c r="D36" s="17">
        <v>1556.4</v>
      </c>
      <c r="E36" s="17">
        <v>204.07</v>
      </c>
      <c r="F36" s="18">
        <v>28</v>
      </c>
      <c r="G36" s="19">
        <f t="shared" si="0"/>
        <v>1788.47</v>
      </c>
      <c r="H36" s="19">
        <f>136+129</f>
        <v>265</v>
      </c>
      <c r="I36" s="19" t="s">
        <v>18</v>
      </c>
      <c r="J36" s="19">
        <f>476+464</f>
        <v>940</v>
      </c>
    </row>
    <row r="37" spans="1:10" s="9" customFormat="1" ht="15.75">
      <c r="A37" s="15">
        <v>29</v>
      </c>
      <c r="B37" s="16" t="s">
        <v>73</v>
      </c>
      <c r="C37" s="16" t="s">
        <v>74</v>
      </c>
      <c r="D37" s="18">
        <v>2030</v>
      </c>
      <c r="E37" s="18">
        <v>363</v>
      </c>
      <c r="F37" s="18">
        <v>37</v>
      </c>
      <c r="G37" s="19">
        <f t="shared" si="0"/>
        <v>2430</v>
      </c>
      <c r="H37" s="19">
        <f>141+131</f>
        <v>272</v>
      </c>
      <c r="I37" s="19" t="s">
        <v>18</v>
      </c>
      <c r="J37" s="19">
        <f>1128+1015</f>
        <v>2143</v>
      </c>
    </row>
    <row r="38" spans="1:10" ht="30.75">
      <c r="A38" s="15">
        <v>30</v>
      </c>
      <c r="B38" s="16" t="s">
        <v>75</v>
      </c>
      <c r="C38" s="16" t="s">
        <v>76</v>
      </c>
      <c r="D38" s="17">
        <v>593.44000000000005</v>
      </c>
      <c r="E38" s="17">
        <v>82.57</v>
      </c>
      <c r="F38" s="18">
        <v>16</v>
      </c>
      <c r="G38" s="19">
        <f t="shared" si="0"/>
        <v>692.01</v>
      </c>
      <c r="H38" s="19">
        <v>110</v>
      </c>
      <c r="I38" s="19" t="s">
        <v>18</v>
      </c>
      <c r="J38" s="19">
        <v>475</v>
      </c>
    </row>
    <row r="39" spans="1:10" ht="30.75">
      <c r="A39" s="15">
        <v>31</v>
      </c>
      <c r="B39" s="16" t="s">
        <v>77</v>
      </c>
      <c r="C39" s="16" t="s">
        <v>78</v>
      </c>
      <c r="D39" s="17">
        <v>6559.98</v>
      </c>
      <c r="E39" s="17">
        <v>644.92999999999995</v>
      </c>
      <c r="F39" s="18">
        <v>73</v>
      </c>
      <c r="G39" s="19">
        <f t="shared" si="0"/>
        <v>7277.91</v>
      </c>
      <c r="H39" s="19">
        <f>151+139+138+138+138</f>
        <v>704</v>
      </c>
      <c r="I39" s="19" t="s">
        <v>18</v>
      </c>
      <c r="J39" s="19">
        <f>585+585+585+585+688.5</f>
        <v>3028.5</v>
      </c>
    </row>
    <row r="40" spans="1:10" ht="15.75">
      <c r="A40" s="15">
        <v>32</v>
      </c>
      <c r="B40" s="16" t="s">
        <v>79</v>
      </c>
      <c r="C40" s="16" t="s">
        <v>80</v>
      </c>
      <c r="D40" s="17">
        <v>552</v>
      </c>
      <c r="E40" s="17">
        <v>145.29</v>
      </c>
      <c r="F40" s="18">
        <v>25</v>
      </c>
      <c r="G40" s="19">
        <f t="shared" si="0"/>
        <v>722.29</v>
      </c>
      <c r="H40" s="19">
        <v>109</v>
      </c>
      <c r="I40" s="19" t="s">
        <v>18</v>
      </c>
      <c r="J40" s="19">
        <v>1224</v>
      </c>
    </row>
    <row r="41" spans="1:10" ht="30.75">
      <c r="A41" s="15">
        <v>33</v>
      </c>
      <c r="B41" s="16" t="s">
        <v>81</v>
      </c>
      <c r="C41" s="16" t="s">
        <v>82</v>
      </c>
      <c r="D41" s="17">
        <v>711</v>
      </c>
      <c r="E41" s="17">
        <v>239</v>
      </c>
      <c r="F41" s="18">
        <v>25</v>
      </c>
      <c r="G41" s="19">
        <f t="shared" si="0"/>
        <v>975</v>
      </c>
      <c r="H41" s="19">
        <v>112</v>
      </c>
      <c r="I41" s="19" t="s">
        <v>18</v>
      </c>
      <c r="J41" s="19">
        <v>304</v>
      </c>
    </row>
    <row r="42" spans="1:10" ht="15.75">
      <c r="A42" s="15">
        <v>34</v>
      </c>
      <c r="B42" s="16" t="s">
        <v>83</v>
      </c>
      <c r="C42" s="16" t="s">
        <v>84</v>
      </c>
      <c r="D42" s="17">
        <v>300.8</v>
      </c>
      <c r="E42" s="17">
        <v>112.71</v>
      </c>
      <c r="F42" s="18">
        <v>21</v>
      </c>
      <c r="G42" s="19">
        <f t="shared" si="0"/>
        <v>434.51</v>
      </c>
      <c r="H42" s="19">
        <v>137</v>
      </c>
      <c r="I42" s="19" t="s">
        <v>18</v>
      </c>
      <c r="J42" s="19">
        <v>560</v>
      </c>
    </row>
    <row r="43" spans="1:10" ht="30.75">
      <c r="A43" s="15">
        <v>35</v>
      </c>
      <c r="B43" s="16" t="s">
        <v>85</v>
      </c>
      <c r="C43" s="16" t="s">
        <v>86</v>
      </c>
      <c r="D43" s="17">
        <v>820</v>
      </c>
      <c r="E43" s="17">
        <v>156</v>
      </c>
      <c r="F43" s="18">
        <v>25</v>
      </c>
      <c r="G43" s="19">
        <f t="shared" si="0"/>
        <v>1001</v>
      </c>
      <c r="H43" s="19">
        <v>125</v>
      </c>
      <c r="I43" s="19" t="s">
        <v>18</v>
      </c>
      <c r="J43" s="19">
        <v>608</v>
      </c>
    </row>
    <row r="44" spans="1:10" ht="15.75">
      <c r="A44" s="15">
        <v>36</v>
      </c>
      <c r="B44" s="16" t="s">
        <v>87</v>
      </c>
      <c r="C44" s="16" t="s">
        <v>88</v>
      </c>
      <c r="D44" s="17">
        <v>473</v>
      </c>
      <c r="E44" s="17">
        <v>93.5</v>
      </c>
      <c r="F44" s="18">
        <v>14</v>
      </c>
      <c r="G44" s="19">
        <f t="shared" si="0"/>
        <v>580.5</v>
      </c>
      <c r="H44" s="19">
        <v>121</v>
      </c>
      <c r="I44" s="19" t="s">
        <v>18</v>
      </c>
      <c r="J44" s="19">
        <v>368</v>
      </c>
    </row>
    <row r="45" spans="1:10" ht="15.75">
      <c r="A45" s="15">
        <v>37</v>
      </c>
      <c r="B45" s="16" t="s">
        <v>89</v>
      </c>
      <c r="C45" s="16" t="s">
        <v>90</v>
      </c>
      <c r="D45" s="17">
        <v>515.88</v>
      </c>
      <c r="E45" s="17">
        <v>143.5</v>
      </c>
      <c r="F45" s="18">
        <v>25</v>
      </c>
      <c r="G45" s="19">
        <f t="shared" si="0"/>
        <v>684.38</v>
      </c>
      <c r="H45" s="19">
        <v>136</v>
      </c>
      <c r="I45" s="19" t="s">
        <v>18</v>
      </c>
      <c r="J45" s="19">
        <v>636</v>
      </c>
    </row>
    <row r="46" spans="1:10" ht="30.75">
      <c r="A46" s="15">
        <v>38</v>
      </c>
      <c r="B46" s="16" t="s">
        <v>91</v>
      </c>
      <c r="C46" s="16" t="s">
        <v>92</v>
      </c>
      <c r="D46" s="17">
        <v>563</v>
      </c>
      <c r="E46" s="17">
        <v>90</v>
      </c>
      <c r="F46" s="18">
        <v>25</v>
      </c>
      <c r="G46" s="19">
        <f t="shared" si="0"/>
        <v>678</v>
      </c>
      <c r="H46" s="19">
        <v>127</v>
      </c>
      <c r="I46" s="19" t="s">
        <v>18</v>
      </c>
      <c r="J46" s="19">
        <v>1144</v>
      </c>
    </row>
    <row r="47" spans="1:10" ht="30.75">
      <c r="A47" s="15">
        <v>39</v>
      </c>
      <c r="B47" s="16" t="s">
        <v>93</v>
      </c>
      <c r="C47" s="16" t="s">
        <v>94</v>
      </c>
      <c r="D47" s="17">
        <v>700.4</v>
      </c>
      <c r="E47" s="17">
        <v>143.71</v>
      </c>
      <c r="F47" s="18">
        <v>25</v>
      </c>
      <c r="G47" s="19">
        <f t="shared" si="0"/>
        <v>869.11</v>
      </c>
      <c r="H47" s="19">
        <v>141</v>
      </c>
      <c r="I47" s="19" t="s">
        <v>18</v>
      </c>
      <c r="J47" s="19">
        <v>492</v>
      </c>
    </row>
    <row r="48" spans="1:10" ht="30.75">
      <c r="A48" s="15">
        <v>40</v>
      </c>
      <c r="B48" s="16" t="s">
        <v>95</v>
      </c>
      <c r="C48" s="16" t="s">
        <v>96</v>
      </c>
      <c r="D48" s="17">
        <v>816.36</v>
      </c>
      <c r="E48" s="17">
        <v>377.19</v>
      </c>
      <c r="F48" s="18">
        <v>37</v>
      </c>
      <c r="G48" s="19">
        <f t="shared" si="0"/>
        <v>1230.55</v>
      </c>
      <c r="H48" s="19">
        <v>158</v>
      </c>
      <c r="I48" s="19" t="s">
        <v>18</v>
      </c>
      <c r="J48" s="19">
        <v>1023</v>
      </c>
    </row>
    <row r="49" spans="1:10" ht="15.75">
      <c r="A49" s="15">
        <v>41</v>
      </c>
      <c r="B49" s="16" t="s">
        <v>97</v>
      </c>
      <c r="C49" s="16" t="s">
        <v>98</v>
      </c>
      <c r="D49" s="17">
        <v>909.73</v>
      </c>
      <c r="E49" s="17">
        <v>198.5</v>
      </c>
      <c r="F49" s="18">
        <v>21</v>
      </c>
      <c r="G49" s="19">
        <f t="shared" si="0"/>
        <v>1129.23</v>
      </c>
      <c r="H49" s="19">
        <v>139</v>
      </c>
      <c r="I49" s="19" t="s">
        <v>18</v>
      </c>
      <c r="J49" s="19">
        <v>1135</v>
      </c>
    </row>
    <row r="50" spans="1:10" ht="30.75">
      <c r="A50" s="15">
        <v>42</v>
      </c>
      <c r="B50" s="16" t="s">
        <v>99</v>
      </c>
      <c r="C50" s="16" t="s">
        <v>100</v>
      </c>
      <c r="D50" s="17">
        <f>3265+386.22</f>
        <v>3651.2200000000003</v>
      </c>
      <c r="E50" s="17">
        <v>697.93</v>
      </c>
      <c r="F50" s="18">
        <v>85</v>
      </c>
      <c r="G50" s="19">
        <f t="shared" si="0"/>
        <v>4434.1500000000005</v>
      </c>
      <c r="H50" s="19">
        <f>125+153+109+146+119</f>
        <v>652</v>
      </c>
      <c r="I50" s="19" t="s">
        <v>18</v>
      </c>
      <c r="J50" s="19">
        <f>812+616+604.5+659</f>
        <v>2691.5</v>
      </c>
    </row>
    <row r="51" spans="1:10" ht="30.75">
      <c r="A51" s="15">
        <v>43</v>
      </c>
      <c r="B51" s="16" t="s">
        <v>101</v>
      </c>
      <c r="C51" s="16" t="s">
        <v>102</v>
      </c>
      <c r="D51" s="17">
        <v>270</v>
      </c>
      <c r="E51" s="17">
        <v>117.5</v>
      </c>
      <c r="F51" s="18">
        <v>16</v>
      </c>
      <c r="G51" s="19">
        <f t="shared" si="0"/>
        <v>403.5</v>
      </c>
      <c r="H51" s="19">
        <v>74</v>
      </c>
      <c r="I51" s="19" t="s">
        <v>18</v>
      </c>
      <c r="J51" s="19">
        <v>256</v>
      </c>
    </row>
    <row r="52" spans="1:10" ht="30.75">
      <c r="A52" s="15">
        <v>44</v>
      </c>
      <c r="B52" s="16" t="s">
        <v>103</v>
      </c>
      <c r="C52" s="16" t="s">
        <v>104</v>
      </c>
      <c r="D52" s="17">
        <v>254</v>
      </c>
      <c r="E52" s="17">
        <v>129.33000000000001</v>
      </c>
      <c r="F52" s="18">
        <v>25</v>
      </c>
      <c r="G52" s="19">
        <f t="shared" si="0"/>
        <v>408.33000000000004</v>
      </c>
      <c r="H52" s="19">
        <v>114</v>
      </c>
      <c r="I52" s="19" t="s">
        <v>18</v>
      </c>
      <c r="J52" s="19">
        <v>441</v>
      </c>
    </row>
    <row r="53" spans="1:10" ht="30.75">
      <c r="A53" s="15">
        <v>45</v>
      </c>
      <c r="B53" s="16" t="s">
        <v>105</v>
      </c>
      <c r="C53" s="16" t="s">
        <v>106</v>
      </c>
      <c r="D53" s="17">
        <v>631.16</v>
      </c>
      <c r="E53" s="17">
        <v>142.88999999999999</v>
      </c>
      <c r="F53" s="18">
        <v>21</v>
      </c>
      <c r="G53" s="19">
        <f t="shared" si="0"/>
        <v>795.05</v>
      </c>
      <c r="H53" s="19">
        <v>123</v>
      </c>
      <c r="I53" s="19" t="s">
        <v>18</v>
      </c>
      <c r="J53" s="19">
        <v>624</v>
      </c>
    </row>
    <row r="54" spans="1:10" ht="15.75">
      <c r="A54" s="15">
        <v>46</v>
      </c>
      <c r="B54" s="16" t="s">
        <v>107</v>
      </c>
      <c r="C54" s="16" t="s">
        <v>108</v>
      </c>
      <c r="D54" s="17">
        <v>721.6</v>
      </c>
      <c r="E54" s="17">
        <v>75</v>
      </c>
      <c r="F54" s="18">
        <v>25</v>
      </c>
      <c r="G54" s="19">
        <f t="shared" si="0"/>
        <v>821.6</v>
      </c>
      <c r="H54" s="19">
        <v>147</v>
      </c>
      <c r="I54" s="19" t="s">
        <v>18</v>
      </c>
      <c r="J54" s="19">
        <v>400</v>
      </c>
    </row>
    <row r="55" spans="1:10" ht="15.75">
      <c r="A55" s="15">
        <v>47</v>
      </c>
      <c r="B55" s="16" t="s">
        <v>109</v>
      </c>
      <c r="C55" s="16" t="s">
        <v>110</v>
      </c>
      <c r="D55" s="17">
        <v>1211.8</v>
      </c>
      <c r="E55" s="20">
        <v>224.5</v>
      </c>
      <c r="F55" s="18">
        <v>28</v>
      </c>
      <c r="G55" s="19">
        <f t="shared" si="0"/>
        <v>1464.3</v>
      </c>
      <c r="H55" s="19">
        <f>106+103</f>
        <v>209</v>
      </c>
      <c r="I55" s="19" t="s">
        <v>18</v>
      </c>
      <c r="J55" s="19">
        <f>396+260</f>
        <v>656</v>
      </c>
    </row>
    <row r="56" spans="1:10" ht="30.75">
      <c r="A56" s="15">
        <v>48</v>
      </c>
      <c r="B56" s="16" t="s">
        <v>111</v>
      </c>
      <c r="C56" s="16" t="s">
        <v>112</v>
      </c>
      <c r="D56" s="20">
        <v>520.6</v>
      </c>
      <c r="E56" s="17">
        <v>80.709999999999994</v>
      </c>
      <c r="F56" s="18">
        <v>21</v>
      </c>
      <c r="G56" s="19">
        <f t="shared" si="0"/>
        <v>622.31000000000006</v>
      </c>
      <c r="H56" s="19">
        <v>115</v>
      </c>
      <c r="I56" s="19" t="s">
        <v>18</v>
      </c>
      <c r="J56" s="19">
        <v>368</v>
      </c>
    </row>
    <row r="57" spans="1:10" ht="15.75">
      <c r="A57" s="15">
        <v>49</v>
      </c>
      <c r="B57" s="16" t="s">
        <v>113</v>
      </c>
      <c r="C57" s="16" t="s">
        <v>114</v>
      </c>
      <c r="D57" s="17">
        <v>898.4</v>
      </c>
      <c r="E57" s="17">
        <v>277.5</v>
      </c>
      <c r="F57" s="18">
        <v>37</v>
      </c>
      <c r="G57" s="19">
        <f t="shared" si="0"/>
        <v>1212.9000000000001</v>
      </c>
      <c r="H57" s="19">
        <f>136+139</f>
        <v>275</v>
      </c>
      <c r="I57" s="19" t="s">
        <v>18</v>
      </c>
      <c r="J57" s="19">
        <f>690+690</f>
        <v>1380</v>
      </c>
    </row>
    <row r="58" spans="1:10" ht="15.75">
      <c r="A58" s="15">
        <v>50</v>
      </c>
      <c r="B58" s="16" t="s">
        <v>115</v>
      </c>
      <c r="C58" s="16" t="s">
        <v>116</v>
      </c>
      <c r="D58" s="17">
        <v>648</v>
      </c>
      <c r="E58" s="17">
        <v>97.14</v>
      </c>
      <c r="F58" s="18">
        <v>16</v>
      </c>
      <c r="G58" s="19">
        <f t="shared" si="0"/>
        <v>761.14</v>
      </c>
      <c r="H58" s="19">
        <v>115</v>
      </c>
      <c r="I58" s="19" t="s">
        <v>18</v>
      </c>
      <c r="J58" s="19">
        <v>412</v>
      </c>
    </row>
    <row r="59" spans="1:10" ht="30.75">
      <c r="A59" s="15">
        <v>51</v>
      </c>
      <c r="B59" s="16" t="s">
        <v>117</v>
      </c>
      <c r="C59" s="16" t="s">
        <v>118</v>
      </c>
      <c r="D59" s="17">
        <v>262.2</v>
      </c>
      <c r="E59" s="17">
        <v>66.64</v>
      </c>
      <c r="F59" s="18">
        <v>21</v>
      </c>
      <c r="G59" s="19">
        <f t="shared" si="0"/>
        <v>349.84</v>
      </c>
      <c r="H59" s="19">
        <v>80</v>
      </c>
      <c r="I59" s="19" t="s">
        <v>18</v>
      </c>
      <c r="J59" s="19">
        <v>292</v>
      </c>
    </row>
    <row r="60" spans="1:10" s="9" customFormat="1" ht="30.75">
      <c r="A60" s="15">
        <v>52</v>
      </c>
      <c r="B60" s="16" t="s">
        <v>119</v>
      </c>
      <c r="C60" s="16" t="s">
        <v>120</v>
      </c>
      <c r="D60" s="18">
        <v>1427.24</v>
      </c>
      <c r="E60" s="18">
        <v>448.25</v>
      </c>
      <c r="F60" s="18">
        <v>48</v>
      </c>
      <c r="G60" s="19">
        <f t="shared" si="0"/>
        <v>1923.49</v>
      </c>
      <c r="H60" s="19">
        <f>159+158+103</f>
        <v>420</v>
      </c>
      <c r="I60" s="19" t="s">
        <v>18</v>
      </c>
      <c r="J60" s="19">
        <f>729.5+612+612</f>
        <v>1953.5</v>
      </c>
    </row>
    <row r="61" spans="1:10" ht="15.75">
      <c r="A61" s="15">
        <v>53</v>
      </c>
      <c r="B61" s="16" t="s">
        <v>121</v>
      </c>
      <c r="C61" s="16" t="s">
        <v>122</v>
      </c>
      <c r="D61" s="18">
        <v>1092.8</v>
      </c>
      <c r="E61" s="18">
        <v>233</v>
      </c>
      <c r="F61" s="18">
        <v>25</v>
      </c>
      <c r="G61" s="19">
        <f t="shared" si="0"/>
        <v>1350.8</v>
      </c>
      <c r="H61" s="19">
        <v>148</v>
      </c>
      <c r="I61" s="19" t="s">
        <v>18</v>
      </c>
      <c r="J61" s="19">
        <v>885</v>
      </c>
    </row>
    <row r="62" spans="1:10" ht="15.75">
      <c r="A62" s="15">
        <v>54</v>
      </c>
      <c r="B62" s="16" t="s">
        <v>123</v>
      </c>
      <c r="C62" s="16" t="s">
        <v>124</v>
      </c>
      <c r="D62" s="18">
        <v>711.82</v>
      </c>
      <c r="E62" s="18">
        <v>112</v>
      </c>
      <c r="F62" s="18">
        <v>25</v>
      </c>
      <c r="G62" s="19">
        <f t="shared" si="0"/>
        <v>848.82</v>
      </c>
      <c r="H62" s="19">
        <v>146</v>
      </c>
      <c r="I62" s="19" t="s">
        <v>18</v>
      </c>
      <c r="J62" s="19">
        <v>1198</v>
      </c>
    </row>
    <row r="63" spans="1:10" ht="15.75">
      <c r="A63" s="15">
        <v>55</v>
      </c>
      <c r="B63" s="21" t="s">
        <v>125</v>
      </c>
      <c r="C63" s="16" t="s">
        <v>126</v>
      </c>
      <c r="D63" s="18">
        <v>1484.48</v>
      </c>
      <c r="E63" s="18">
        <v>239</v>
      </c>
      <c r="F63" s="18">
        <v>37</v>
      </c>
      <c r="G63" s="19">
        <f t="shared" si="0"/>
        <v>1760.48</v>
      </c>
      <c r="H63" s="19">
        <f>122+122</f>
        <v>244</v>
      </c>
      <c r="I63" s="19" t="s">
        <v>18</v>
      </c>
      <c r="J63" s="19">
        <f>1202+1202</f>
        <v>2404</v>
      </c>
    </row>
    <row r="64" spans="1:10" ht="15.75">
      <c r="A64" s="15">
        <v>56</v>
      </c>
      <c r="B64" s="21" t="s">
        <v>127</v>
      </c>
      <c r="C64" s="16" t="s">
        <v>128</v>
      </c>
      <c r="D64" s="18">
        <v>3231.2</v>
      </c>
      <c r="E64" s="18">
        <v>1086.8599999999999</v>
      </c>
      <c r="F64" s="18">
        <v>73</v>
      </c>
      <c r="G64" s="19">
        <f t="shared" si="0"/>
        <v>4391.0599999999995</v>
      </c>
      <c r="H64" s="19">
        <f>156+147+81+79+109</f>
        <v>572</v>
      </c>
      <c r="I64" s="19" t="s">
        <v>18</v>
      </c>
      <c r="J64" s="19">
        <f>636+628+396+384</f>
        <v>2044</v>
      </c>
    </row>
    <row r="65" spans="1:10" ht="30.75">
      <c r="A65" s="15">
        <v>57</v>
      </c>
      <c r="B65" s="21" t="s">
        <v>129</v>
      </c>
      <c r="C65" s="16" t="s">
        <v>130</v>
      </c>
      <c r="D65" s="18">
        <v>650.79999999999995</v>
      </c>
      <c r="E65" s="18">
        <v>167.5</v>
      </c>
      <c r="F65" s="18">
        <v>16</v>
      </c>
      <c r="G65" s="19">
        <f t="shared" si="0"/>
        <v>834.3</v>
      </c>
      <c r="H65" s="19">
        <v>115</v>
      </c>
      <c r="I65" s="19" t="s">
        <v>18</v>
      </c>
      <c r="J65" s="19">
        <v>536</v>
      </c>
    </row>
    <row r="66" spans="1:10" ht="15.75">
      <c r="A66" s="15">
        <v>58</v>
      </c>
      <c r="B66" s="16" t="s">
        <v>131</v>
      </c>
      <c r="C66" s="16" t="s">
        <v>132</v>
      </c>
      <c r="D66" s="18">
        <v>243.6</v>
      </c>
      <c r="E66" s="18">
        <v>61.5</v>
      </c>
      <c r="F66" s="18">
        <v>25</v>
      </c>
      <c r="G66" s="19">
        <f t="shared" si="0"/>
        <v>330.1</v>
      </c>
      <c r="H66" s="19">
        <v>138</v>
      </c>
      <c r="I66" s="19" t="s">
        <v>18</v>
      </c>
      <c r="J66" s="19">
        <v>212</v>
      </c>
    </row>
    <row r="67" spans="1:10" ht="30.75">
      <c r="A67" s="15">
        <v>59</v>
      </c>
      <c r="B67" s="21" t="s">
        <v>133</v>
      </c>
      <c r="C67" s="16" t="s">
        <v>134</v>
      </c>
      <c r="D67" s="18">
        <v>353</v>
      </c>
      <c r="E67" s="18">
        <v>108.5</v>
      </c>
      <c r="F67" s="18">
        <v>21</v>
      </c>
      <c r="G67" s="19">
        <f t="shared" si="0"/>
        <v>482.5</v>
      </c>
      <c r="H67" s="19">
        <v>116</v>
      </c>
      <c r="I67" s="19" t="s">
        <v>18</v>
      </c>
      <c r="J67" s="19">
        <v>504.5</v>
      </c>
    </row>
    <row r="68" spans="1:10" ht="15.75">
      <c r="A68" s="15">
        <v>60</v>
      </c>
      <c r="B68" s="21" t="s">
        <v>135</v>
      </c>
      <c r="C68" s="16" t="s">
        <v>136</v>
      </c>
      <c r="D68" s="18">
        <v>667.6</v>
      </c>
      <c r="E68" s="18">
        <v>88.86</v>
      </c>
      <c r="F68" s="18">
        <v>25</v>
      </c>
      <c r="G68" s="19">
        <f t="shared" si="0"/>
        <v>781.46</v>
      </c>
      <c r="H68" s="19">
        <v>147</v>
      </c>
      <c r="I68" s="19" t="s">
        <v>18</v>
      </c>
      <c r="J68" s="19">
        <v>524</v>
      </c>
    </row>
    <row r="69" spans="1:10" ht="30.75">
      <c r="A69" s="15">
        <v>61</v>
      </c>
      <c r="B69" s="21" t="s">
        <v>137</v>
      </c>
      <c r="C69" s="16" t="s">
        <v>138</v>
      </c>
      <c r="D69" s="18">
        <v>1548.2</v>
      </c>
      <c r="E69" s="18">
        <v>328.5</v>
      </c>
      <c r="F69" s="18">
        <v>37</v>
      </c>
      <c r="G69" s="19">
        <f t="shared" si="0"/>
        <v>1913.7</v>
      </c>
      <c r="H69" s="19">
        <f>138+80</f>
        <v>218</v>
      </c>
      <c r="I69" s="19" t="s">
        <v>18</v>
      </c>
      <c r="J69" s="19">
        <f>879+410</f>
        <v>1289</v>
      </c>
    </row>
    <row r="70" spans="1:10" ht="30.75">
      <c r="A70" s="15">
        <v>62</v>
      </c>
      <c r="B70" s="16" t="s">
        <v>139</v>
      </c>
      <c r="C70" s="16" t="s">
        <v>140</v>
      </c>
      <c r="D70" s="18">
        <v>215</v>
      </c>
      <c r="E70" s="18">
        <v>157.13999999999999</v>
      </c>
      <c r="F70" s="18">
        <v>16</v>
      </c>
      <c r="G70" s="19">
        <f t="shared" si="0"/>
        <v>388.14</v>
      </c>
      <c r="H70" s="19">
        <v>131</v>
      </c>
      <c r="I70" s="19" t="s">
        <v>18</v>
      </c>
      <c r="J70" s="19">
        <v>416</v>
      </c>
    </row>
    <row r="71" spans="1:10" ht="15.75">
      <c r="A71" s="15">
        <v>63</v>
      </c>
      <c r="B71" s="16" t="s">
        <v>141</v>
      </c>
      <c r="C71" s="16" t="s">
        <v>142</v>
      </c>
      <c r="D71" s="18">
        <v>408.8</v>
      </c>
      <c r="E71" s="18">
        <v>86.43</v>
      </c>
      <c r="F71" s="18">
        <v>21</v>
      </c>
      <c r="G71" s="19">
        <f t="shared" si="0"/>
        <v>516.23</v>
      </c>
      <c r="H71" s="19">
        <v>91</v>
      </c>
      <c r="I71" s="19" t="s">
        <v>18</v>
      </c>
      <c r="J71" s="19">
        <v>386</v>
      </c>
    </row>
    <row r="72" spans="1:10" ht="15.75">
      <c r="A72" s="15">
        <v>64</v>
      </c>
      <c r="B72" s="21" t="s">
        <v>143</v>
      </c>
      <c r="C72" s="16" t="s">
        <v>144</v>
      </c>
      <c r="D72" s="17">
        <v>1097</v>
      </c>
      <c r="E72" s="17">
        <v>243</v>
      </c>
      <c r="F72" s="18">
        <v>44</v>
      </c>
      <c r="G72" s="19">
        <f t="shared" si="0"/>
        <v>1384</v>
      </c>
      <c r="H72" s="19">
        <f>148+148+148+148</f>
        <v>592</v>
      </c>
      <c r="I72" s="19" t="s">
        <v>18</v>
      </c>
      <c r="J72" s="19">
        <f>632+632+632+632</f>
        <v>2528</v>
      </c>
    </row>
    <row r="73" spans="1:10" ht="30.75">
      <c r="A73" s="15">
        <v>65</v>
      </c>
      <c r="B73" s="21" t="s">
        <v>145</v>
      </c>
      <c r="C73" s="16" t="s">
        <v>146</v>
      </c>
      <c r="D73" s="18">
        <v>458.4</v>
      </c>
      <c r="E73" s="18">
        <v>164</v>
      </c>
      <c r="F73" s="18">
        <v>25</v>
      </c>
      <c r="G73" s="19">
        <f t="shared" ref="G73:G115" si="1">F73+E73+D73</f>
        <v>647.4</v>
      </c>
      <c r="H73" s="19">
        <v>97</v>
      </c>
      <c r="I73" s="19" t="s">
        <v>18</v>
      </c>
      <c r="J73" s="19">
        <v>336</v>
      </c>
    </row>
    <row r="74" spans="1:10" ht="30.75">
      <c r="A74" s="15">
        <v>66</v>
      </c>
      <c r="B74" s="16" t="s">
        <v>147</v>
      </c>
      <c r="C74" s="16" t="s">
        <v>148</v>
      </c>
      <c r="D74" s="17">
        <v>722</v>
      </c>
      <c r="E74" s="17">
        <v>155</v>
      </c>
      <c r="F74" s="18">
        <v>25</v>
      </c>
      <c r="G74" s="19">
        <f t="shared" si="1"/>
        <v>902</v>
      </c>
      <c r="H74" s="19">
        <v>153</v>
      </c>
      <c r="I74" s="19" t="s">
        <v>18</v>
      </c>
      <c r="J74" s="19">
        <v>796</v>
      </c>
    </row>
    <row r="75" spans="1:10" ht="30.75">
      <c r="A75" s="15">
        <v>67</v>
      </c>
      <c r="B75" s="16" t="s">
        <v>149</v>
      </c>
      <c r="C75" s="16" t="s">
        <v>150</v>
      </c>
      <c r="D75" s="17">
        <v>491.08</v>
      </c>
      <c r="E75" s="17">
        <v>113</v>
      </c>
      <c r="F75" s="18">
        <v>16</v>
      </c>
      <c r="G75" s="19">
        <f t="shared" si="1"/>
        <v>620.07999999999993</v>
      </c>
      <c r="H75" s="19">
        <v>127</v>
      </c>
      <c r="I75" s="19" t="s">
        <v>18</v>
      </c>
      <c r="J75" s="19">
        <v>448</v>
      </c>
    </row>
    <row r="76" spans="1:10" ht="15.75">
      <c r="A76" s="15">
        <v>68</v>
      </c>
      <c r="B76" s="21" t="s">
        <v>151</v>
      </c>
      <c r="C76" s="16" t="s">
        <v>152</v>
      </c>
      <c r="D76" s="17">
        <v>168</v>
      </c>
      <c r="E76" s="17">
        <v>137</v>
      </c>
      <c r="F76" s="18">
        <v>16</v>
      </c>
      <c r="G76" s="19">
        <f t="shared" si="1"/>
        <v>321</v>
      </c>
      <c r="H76" s="19">
        <v>103</v>
      </c>
      <c r="I76" s="19" t="s">
        <v>18</v>
      </c>
      <c r="J76" s="19">
        <v>592</v>
      </c>
    </row>
    <row r="77" spans="1:10" ht="30.75">
      <c r="A77" s="15">
        <v>69</v>
      </c>
      <c r="B77" s="21" t="s">
        <v>153</v>
      </c>
      <c r="C77" s="16" t="s">
        <v>154</v>
      </c>
      <c r="D77" s="17">
        <v>654.6</v>
      </c>
      <c r="E77" s="17">
        <v>91.86</v>
      </c>
      <c r="F77" s="18">
        <v>25</v>
      </c>
      <c r="G77" s="19">
        <f t="shared" si="1"/>
        <v>771.46</v>
      </c>
      <c r="H77" s="19">
        <v>136</v>
      </c>
      <c r="I77" s="19" t="s">
        <v>18</v>
      </c>
      <c r="J77" s="19">
        <v>283</v>
      </c>
    </row>
    <row r="78" spans="1:10" ht="15.75">
      <c r="A78" s="15">
        <v>70</v>
      </c>
      <c r="B78" s="21" t="s">
        <v>155</v>
      </c>
      <c r="C78" s="16" t="s">
        <v>156</v>
      </c>
      <c r="D78" s="17">
        <v>433.8</v>
      </c>
      <c r="E78" s="17">
        <v>266.25</v>
      </c>
      <c r="F78" s="18">
        <v>28</v>
      </c>
      <c r="G78" s="19">
        <f t="shared" si="1"/>
        <v>728.05</v>
      </c>
      <c r="H78" s="19">
        <f>93+130</f>
        <v>223</v>
      </c>
      <c r="I78" s="19" t="s">
        <v>18</v>
      </c>
      <c r="J78" s="19">
        <f>332+477</f>
        <v>809</v>
      </c>
    </row>
    <row r="79" spans="1:10" ht="30.75">
      <c r="A79" s="15">
        <v>71</v>
      </c>
      <c r="B79" s="16" t="s">
        <v>157</v>
      </c>
      <c r="C79" s="16" t="s">
        <v>158</v>
      </c>
      <c r="D79" s="17">
        <v>402.6</v>
      </c>
      <c r="E79" s="17">
        <v>175.32</v>
      </c>
      <c r="F79" s="18">
        <v>36</v>
      </c>
      <c r="G79" s="19">
        <f t="shared" si="1"/>
        <v>613.92000000000007</v>
      </c>
      <c r="H79" s="19">
        <f>107+131</f>
        <v>238</v>
      </c>
      <c r="I79" s="19" t="s">
        <v>18</v>
      </c>
      <c r="J79" s="19">
        <f>644+644</f>
        <v>1288</v>
      </c>
    </row>
    <row r="80" spans="1:10" ht="30.75">
      <c r="A80" s="15">
        <v>72</v>
      </c>
      <c r="B80" s="21" t="s">
        <v>159</v>
      </c>
      <c r="C80" s="16" t="s">
        <v>160</v>
      </c>
      <c r="D80" s="17">
        <v>740.64</v>
      </c>
      <c r="E80" s="17">
        <v>81.069999999999993</v>
      </c>
      <c r="F80" s="18">
        <v>25</v>
      </c>
      <c r="G80" s="19">
        <f t="shared" si="1"/>
        <v>846.71</v>
      </c>
      <c r="H80" s="19">
        <v>144</v>
      </c>
      <c r="I80" s="19" t="s">
        <v>18</v>
      </c>
      <c r="J80" s="19">
        <v>295</v>
      </c>
    </row>
    <row r="81" spans="1:10" ht="30.75">
      <c r="A81" s="15">
        <v>73</v>
      </c>
      <c r="B81" s="21" t="s">
        <v>161</v>
      </c>
      <c r="C81" s="16" t="s">
        <v>162</v>
      </c>
      <c r="D81" s="17">
        <v>539.67999999999995</v>
      </c>
      <c r="E81" s="17">
        <v>80</v>
      </c>
      <c r="F81" s="18">
        <v>20</v>
      </c>
      <c r="G81" s="19">
        <f t="shared" si="1"/>
        <v>639.67999999999995</v>
      </c>
      <c r="H81" s="19">
        <v>125</v>
      </c>
      <c r="I81" s="19" t="s">
        <v>18</v>
      </c>
      <c r="J81" s="19">
        <v>460</v>
      </c>
    </row>
    <row r="82" spans="1:10" ht="30.75">
      <c r="A82" s="15">
        <v>74</v>
      </c>
      <c r="B82" s="21" t="s">
        <v>163</v>
      </c>
      <c r="C82" s="16" t="s">
        <v>164</v>
      </c>
      <c r="D82" s="17">
        <v>1015</v>
      </c>
      <c r="E82" s="17">
        <v>207.43</v>
      </c>
      <c r="F82" s="18">
        <v>25</v>
      </c>
      <c r="G82" s="19">
        <f t="shared" si="1"/>
        <v>1247.43</v>
      </c>
      <c r="H82" s="19">
        <v>158</v>
      </c>
      <c r="I82" s="19" t="s">
        <v>18</v>
      </c>
      <c r="J82" s="19">
        <v>612</v>
      </c>
    </row>
    <row r="83" spans="1:10" ht="15.75">
      <c r="A83" s="15">
        <v>75</v>
      </c>
      <c r="B83" s="21" t="s">
        <v>165</v>
      </c>
      <c r="C83" s="16" t="s">
        <v>166</v>
      </c>
      <c r="D83" s="17">
        <v>955.42</v>
      </c>
      <c r="E83" s="17">
        <v>307</v>
      </c>
      <c r="F83" s="18">
        <v>20</v>
      </c>
      <c r="G83" s="19">
        <f t="shared" si="1"/>
        <v>1282.42</v>
      </c>
      <c r="H83" s="19">
        <v>156</v>
      </c>
      <c r="I83" s="19" t="s">
        <v>18</v>
      </c>
      <c r="J83" s="19">
        <v>882</v>
      </c>
    </row>
    <row r="84" spans="1:10" ht="15.75">
      <c r="A84" s="15">
        <v>76</v>
      </c>
      <c r="B84" s="21" t="s">
        <v>167</v>
      </c>
      <c r="C84" s="21" t="s">
        <v>168</v>
      </c>
      <c r="D84" s="17">
        <v>255.4</v>
      </c>
      <c r="E84" s="17">
        <v>111.5</v>
      </c>
      <c r="F84" s="18">
        <v>16</v>
      </c>
      <c r="G84" s="19">
        <f t="shared" si="1"/>
        <v>382.9</v>
      </c>
      <c r="H84" s="19">
        <v>129</v>
      </c>
      <c r="I84" s="19" t="s">
        <v>18</v>
      </c>
      <c r="J84" s="19">
        <v>530</v>
      </c>
    </row>
    <row r="85" spans="1:10" s="9" customFormat="1" ht="30.75">
      <c r="A85" s="15">
        <v>77</v>
      </c>
      <c r="B85" s="21" t="s">
        <v>169</v>
      </c>
      <c r="C85" s="16" t="s">
        <v>170</v>
      </c>
      <c r="D85" s="18">
        <v>199.6</v>
      </c>
      <c r="E85" s="18">
        <v>122</v>
      </c>
      <c r="F85" s="18">
        <v>4</v>
      </c>
      <c r="G85" s="19">
        <f t="shared" si="1"/>
        <v>325.60000000000002</v>
      </c>
      <c r="H85" s="19">
        <v>83</v>
      </c>
      <c r="I85" s="19" t="s">
        <v>18</v>
      </c>
      <c r="J85" s="19">
        <v>284</v>
      </c>
    </row>
    <row r="86" spans="1:10" s="9" customFormat="1" ht="15.75">
      <c r="A86" s="15">
        <v>78</v>
      </c>
      <c r="B86" s="21" t="s">
        <v>171</v>
      </c>
      <c r="C86" s="16" t="s">
        <v>172</v>
      </c>
      <c r="D86" s="18">
        <v>375.2</v>
      </c>
      <c r="E86" s="18">
        <v>138.21</v>
      </c>
      <c r="F86" s="18">
        <v>16</v>
      </c>
      <c r="G86" s="19">
        <f t="shared" si="1"/>
        <v>529.41</v>
      </c>
      <c r="H86" s="19">
        <v>152</v>
      </c>
      <c r="I86" s="19" t="s">
        <v>18</v>
      </c>
      <c r="J86" s="19">
        <v>456</v>
      </c>
    </row>
    <row r="87" spans="1:10" s="9" customFormat="1" ht="30.75">
      <c r="A87" s="15">
        <v>79</v>
      </c>
      <c r="B87" s="21" t="s">
        <v>173</v>
      </c>
      <c r="C87" s="16" t="s">
        <v>174</v>
      </c>
      <c r="D87" s="18">
        <v>596</v>
      </c>
      <c r="E87" s="18">
        <v>185</v>
      </c>
      <c r="F87" s="18">
        <v>25</v>
      </c>
      <c r="G87" s="19">
        <f t="shared" si="1"/>
        <v>806</v>
      </c>
      <c r="H87" s="19">
        <v>147</v>
      </c>
      <c r="I87" s="19" t="s">
        <v>18</v>
      </c>
      <c r="J87" s="19">
        <v>620</v>
      </c>
    </row>
    <row r="88" spans="1:10" s="9" customFormat="1" ht="15.75">
      <c r="A88" s="15">
        <v>80</v>
      </c>
      <c r="B88" s="21" t="s">
        <v>175</v>
      </c>
      <c r="C88" s="16" t="s">
        <v>176</v>
      </c>
      <c r="D88" s="18">
        <v>1588</v>
      </c>
      <c r="E88" s="18">
        <v>352.86</v>
      </c>
      <c r="F88" s="18">
        <v>37</v>
      </c>
      <c r="G88" s="19">
        <f t="shared" si="1"/>
        <v>1977.8600000000001</v>
      </c>
      <c r="H88" s="19">
        <f>155+145</f>
        <v>300</v>
      </c>
      <c r="I88" s="19" t="s">
        <v>18</v>
      </c>
      <c r="J88" s="19">
        <f>1201+1128</f>
        <v>2329</v>
      </c>
    </row>
    <row r="89" spans="1:10" s="9" customFormat="1" ht="15.75">
      <c r="A89" s="15">
        <v>81</v>
      </c>
      <c r="B89" s="21" t="s">
        <v>177</v>
      </c>
      <c r="C89" s="16" t="s">
        <v>178</v>
      </c>
      <c r="D89" s="18">
        <v>119.4</v>
      </c>
      <c r="E89" s="18">
        <v>77.5</v>
      </c>
      <c r="F89" s="18">
        <v>25</v>
      </c>
      <c r="G89" s="19">
        <f t="shared" si="1"/>
        <v>221.9</v>
      </c>
      <c r="H89" s="19">
        <v>124</v>
      </c>
      <c r="I89" s="19" t="s">
        <v>18</v>
      </c>
      <c r="J89" s="19">
        <v>344</v>
      </c>
    </row>
    <row r="90" spans="1:10" s="9" customFormat="1" ht="15.75">
      <c r="A90" s="15">
        <v>82</v>
      </c>
      <c r="B90" s="21" t="s">
        <v>179</v>
      </c>
      <c r="C90" s="16" t="s">
        <v>180</v>
      </c>
      <c r="D90" s="18">
        <v>1174</v>
      </c>
      <c r="E90" s="18">
        <v>236</v>
      </c>
      <c r="F90" s="18">
        <v>21</v>
      </c>
      <c r="G90" s="19">
        <f t="shared" si="1"/>
        <v>1431</v>
      </c>
      <c r="H90" s="19">
        <v>152</v>
      </c>
      <c r="I90" s="19" t="s">
        <v>18</v>
      </c>
      <c r="J90" s="19">
        <v>927</v>
      </c>
    </row>
    <row r="91" spans="1:10" s="9" customFormat="1" ht="15.75">
      <c r="A91" s="15">
        <v>83</v>
      </c>
      <c r="B91" s="21" t="s">
        <v>181</v>
      </c>
      <c r="C91" s="21" t="s">
        <v>182</v>
      </c>
      <c r="D91" s="18">
        <v>1031.4000000000001</v>
      </c>
      <c r="E91" s="18">
        <v>187.68</v>
      </c>
      <c r="F91" s="18">
        <v>25</v>
      </c>
      <c r="G91" s="19">
        <f t="shared" si="1"/>
        <v>1244.0800000000002</v>
      </c>
      <c r="H91" s="19">
        <v>155</v>
      </c>
      <c r="I91" s="19" t="s">
        <v>18</v>
      </c>
      <c r="J91" s="19">
        <v>750</v>
      </c>
    </row>
    <row r="92" spans="1:10" s="9" customFormat="1" ht="15.75">
      <c r="A92" s="15">
        <v>84</v>
      </c>
      <c r="B92" s="21" t="s">
        <v>183</v>
      </c>
      <c r="C92" s="21" t="s">
        <v>184</v>
      </c>
      <c r="D92" s="18">
        <v>835.8</v>
      </c>
      <c r="E92" s="18">
        <v>295.25</v>
      </c>
      <c r="F92" s="18">
        <v>25</v>
      </c>
      <c r="G92" s="19">
        <f t="shared" si="1"/>
        <v>1156.05</v>
      </c>
      <c r="H92" s="19">
        <v>147</v>
      </c>
      <c r="I92" s="19" t="s">
        <v>18</v>
      </c>
      <c r="J92" s="19">
        <v>640</v>
      </c>
    </row>
    <row r="93" spans="1:10" s="9" customFormat="1" ht="30.75">
      <c r="A93" s="15">
        <v>85</v>
      </c>
      <c r="B93" s="21" t="s">
        <v>185</v>
      </c>
      <c r="C93" s="16" t="s">
        <v>186</v>
      </c>
      <c r="D93" s="18">
        <v>586.6</v>
      </c>
      <c r="E93" s="18">
        <v>105</v>
      </c>
      <c r="F93" s="18">
        <v>25</v>
      </c>
      <c r="G93" s="19">
        <f t="shared" si="1"/>
        <v>716.6</v>
      </c>
      <c r="H93" s="19">
        <v>155</v>
      </c>
      <c r="I93" s="19" t="s">
        <v>18</v>
      </c>
      <c r="J93" s="19">
        <v>1013</v>
      </c>
    </row>
    <row r="94" spans="1:10" s="9" customFormat="1" ht="15.75">
      <c r="A94" s="15">
        <v>86</v>
      </c>
      <c r="B94" s="21" t="s">
        <v>187</v>
      </c>
      <c r="C94" s="21" t="s">
        <v>188</v>
      </c>
      <c r="D94" s="18">
        <v>378.8</v>
      </c>
      <c r="E94" s="18">
        <v>114.86</v>
      </c>
      <c r="F94" s="18">
        <v>25</v>
      </c>
      <c r="G94" s="19">
        <f t="shared" si="1"/>
        <v>518.66000000000008</v>
      </c>
      <c r="H94" s="19">
        <v>157</v>
      </c>
      <c r="I94" s="19" t="s">
        <v>18</v>
      </c>
      <c r="J94" s="19">
        <v>644</v>
      </c>
    </row>
    <row r="95" spans="1:10" s="9" customFormat="1" ht="30.75">
      <c r="A95" s="15">
        <v>87</v>
      </c>
      <c r="B95" s="21" t="s">
        <v>189</v>
      </c>
      <c r="C95" s="16" t="s">
        <v>190</v>
      </c>
      <c r="D95" s="18">
        <v>830.4</v>
      </c>
      <c r="E95" s="18">
        <v>182.5</v>
      </c>
      <c r="F95" s="18">
        <v>36</v>
      </c>
      <c r="G95" s="19">
        <f t="shared" si="1"/>
        <v>1048.9000000000001</v>
      </c>
      <c r="H95" s="19">
        <f>136+139</f>
        <v>275</v>
      </c>
      <c r="I95" s="19" t="s">
        <v>18</v>
      </c>
      <c r="J95" s="19">
        <f>644+644</f>
        <v>1288</v>
      </c>
    </row>
    <row r="96" spans="1:10" s="9" customFormat="1" ht="30.75">
      <c r="A96" s="15">
        <v>88</v>
      </c>
      <c r="B96" s="21" t="s">
        <v>191</v>
      </c>
      <c r="C96" s="16" t="s">
        <v>192</v>
      </c>
      <c r="D96" s="17">
        <v>175.04</v>
      </c>
      <c r="E96" s="17">
        <v>45</v>
      </c>
      <c r="F96" s="18">
        <v>21</v>
      </c>
      <c r="G96" s="19">
        <f t="shared" si="1"/>
        <v>241.04</v>
      </c>
      <c r="H96" s="19">
        <v>67</v>
      </c>
      <c r="I96" s="19" t="s">
        <v>18</v>
      </c>
      <c r="J96" s="19">
        <v>0</v>
      </c>
    </row>
    <row r="97" spans="1:10" s="9" customFormat="1" ht="15.75">
      <c r="A97" s="15">
        <v>89</v>
      </c>
      <c r="B97" s="21" t="s">
        <v>193</v>
      </c>
      <c r="C97" s="16" t="s">
        <v>194</v>
      </c>
      <c r="D97" s="17">
        <v>320.39999999999998</v>
      </c>
      <c r="E97" s="17">
        <v>160</v>
      </c>
      <c r="F97" s="18">
        <v>37</v>
      </c>
      <c r="G97" s="19">
        <f t="shared" si="1"/>
        <v>517.4</v>
      </c>
      <c r="H97" s="19">
        <v>116</v>
      </c>
      <c r="I97" s="19" t="s">
        <v>18</v>
      </c>
      <c r="J97" s="19">
        <v>424</v>
      </c>
    </row>
    <row r="98" spans="1:10" s="9" customFormat="1" ht="15.75">
      <c r="A98" s="15">
        <v>90</v>
      </c>
      <c r="B98" s="21" t="s">
        <v>195</v>
      </c>
      <c r="C98" s="16" t="s">
        <v>196</v>
      </c>
      <c r="D98" s="17">
        <v>438.72</v>
      </c>
      <c r="E98" s="17">
        <v>73.069999999999993</v>
      </c>
      <c r="F98" s="18">
        <v>14</v>
      </c>
      <c r="G98" s="19">
        <f t="shared" si="1"/>
        <v>525.79</v>
      </c>
      <c r="H98" s="19">
        <v>67</v>
      </c>
      <c r="I98" s="19" t="s">
        <v>18</v>
      </c>
      <c r="J98" s="19">
        <v>330</v>
      </c>
    </row>
    <row r="99" spans="1:10" s="9" customFormat="1" ht="15.75">
      <c r="A99" s="15">
        <v>91</v>
      </c>
      <c r="B99" s="21" t="s">
        <v>197</v>
      </c>
      <c r="C99" s="21" t="s">
        <v>198</v>
      </c>
      <c r="D99" s="17">
        <v>64</v>
      </c>
      <c r="E99" s="17">
        <v>221.93</v>
      </c>
      <c r="F99" s="18">
        <v>16</v>
      </c>
      <c r="G99" s="19">
        <f t="shared" si="1"/>
        <v>301.93</v>
      </c>
      <c r="H99" s="19">
        <v>60</v>
      </c>
      <c r="I99" s="19" t="s">
        <v>18</v>
      </c>
      <c r="J99" s="19">
        <v>489</v>
      </c>
    </row>
    <row r="100" spans="1:10" s="9" customFormat="1" ht="15.75">
      <c r="A100" s="15">
        <v>92</v>
      </c>
      <c r="B100" s="21" t="s">
        <v>199</v>
      </c>
      <c r="C100" s="16" t="s">
        <v>200</v>
      </c>
      <c r="D100" s="17">
        <v>275.60000000000002</v>
      </c>
      <c r="E100" s="17">
        <v>96.68</v>
      </c>
      <c r="F100" s="18">
        <v>24</v>
      </c>
      <c r="G100" s="19">
        <f t="shared" si="1"/>
        <v>396.28000000000003</v>
      </c>
      <c r="H100" s="19">
        <v>144</v>
      </c>
      <c r="I100" s="19" t="s">
        <v>18</v>
      </c>
      <c r="J100" s="19">
        <v>612</v>
      </c>
    </row>
    <row r="101" spans="1:10" s="9" customFormat="1" ht="15.75">
      <c r="A101" s="15">
        <v>93</v>
      </c>
      <c r="B101" s="21" t="s">
        <v>201</v>
      </c>
      <c r="C101" s="16" t="s">
        <v>202</v>
      </c>
      <c r="D101" s="17">
        <v>149</v>
      </c>
      <c r="E101" s="17">
        <v>89.57</v>
      </c>
      <c r="F101" s="18">
        <v>16</v>
      </c>
      <c r="G101" s="19">
        <f t="shared" si="1"/>
        <v>254.57</v>
      </c>
      <c r="H101" s="19">
        <v>106</v>
      </c>
      <c r="I101" s="19" t="s">
        <v>18</v>
      </c>
      <c r="J101" s="19">
        <v>396</v>
      </c>
    </row>
    <row r="102" spans="1:10" s="9" customFormat="1" ht="15.75">
      <c r="A102" s="15">
        <v>94</v>
      </c>
      <c r="B102" s="21" t="s">
        <v>203</v>
      </c>
      <c r="C102" s="16" t="s">
        <v>204</v>
      </c>
      <c r="D102" s="17">
        <v>452</v>
      </c>
      <c r="E102" s="17">
        <v>89</v>
      </c>
      <c r="F102" s="18">
        <v>25</v>
      </c>
      <c r="G102" s="19">
        <f t="shared" si="1"/>
        <v>566</v>
      </c>
      <c r="H102" s="19">
        <v>113</v>
      </c>
      <c r="I102" s="19" t="s">
        <v>18</v>
      </c>
      <c r="J102" s="19">
        <v>404</v>
      </c>
    </row>
    <row r="103" spans="1:10" s="9" customFormat="1" ht="15.75">
      <c r="A103" s="15">
        <v>95</v>
      </c>
      <c r="B103" s="21" t="s">
        <v>205</v>
      </c>
      <c r="C103" s="16" t="s">
        <v>206</v>
      </c>
      <c r="D103" s="17">
        <v>707</v>
      </c>
      <c r="E103" s="17">
        <v>208.75</v>
      </c>
      <c r="F103" s="18">
        <v>44</v>
      </c>
      <c r="G103" s="19">
        <f t="shared" si="1"/>
        <v>959.75</v>
      </c>
      <c r="H103" s="19">
        <f>130+58+116</f>
        <v>304</v>
      </c>
      <c r="I103" s="19" t="s">
        <v>18</v>
      </c>
      <c r="J103" s="19">
        <f>424+424+424</f>
        <v>1272</v>
      </c>
    </row>
    <row r="104" spans="1:10" s="9" customFormat="1" ht="30.75">
      <c r="A104" s="15">
        <v>96</v>
      </c>
      <c r="B104" s="21" t="s">
        <v>207</v>
      </c>
      <c r="C104" s="16" t="s">
        <v>208</v>
      </c>
      <c r="D104" s="17">
        <v>683.92</v>
      </c>
      <c r="E104" s="17">
        <v>165</v>
      </c>
      <c r="F104" s="18">
        <v>16</v>
      </c>
      <c r="G104" s="19">
        <f t="shared" si="1"/>
        <v>864.92</v>
      </c>
      <c r="H104" s="19">
        <v>150</v>
      </c>
      <c r="I104" s="19" t="s">
        <v>18</v>
      </c>
      <c r="J104" s="19">
        <v>385.5</v>
      </c>
    </row>
    <row r="105" spans="1:10" s="9" customFormat="1" ht="15.75">
      <c r="A105" s="15">
        <v>97</v>
      </c>
      <c r="B105" s="21" t="s">
        <v>209</v>
      </c>
      <c r="C105" s="16" t="s">
        <v>210</v>
      </c>
      <c r="D105" s="17">
        <v>645.4</v>
      </c>
      <c r="E105" s="17">
        <v>121</v>
      </c>
      <c r="F105" s="18">
        <v>20</v>
      </c>
      <c r="G105" s="19">
        <f t="shared" si="1"/>
        <v>786.4</v>
      </c>
      <c r="H105" s="19">
        <v>152</v>
      </c>
      <c r="I105" s="19" t="s">
        <v>18</v>
      </c>
      <c r="J105" s="19">
        <v>761</v>
      </c>
    </row>
    <row r="106" spans="1:10" s="9" customFormat="1" ht="30.75">
      <c r="A106" s="15">
        <v>98</v>
      </c>
      <c r="B106" s="21" t="s">
        <v>211</v>
      </c>
      <c r="C106" s="16" t="s">
        <v>212</v>
      </c>
      <c r="D106" s="17">
        <v>468.2</v>
      </c>
      <c r="E106" s="17">
        <v>93</v>
      </c>
      <c r="F106" s="18">
        <v>21</v>
      </c>
      <c r="G106" s="19">
        <f t="shared" si="1"/>
        <v>582.20000000000005</v>
      </c>
      <c r="H106" s="19">
        <v>84</v>
      </c>
      <c r="I106" s="19" t="s">
        <v>18</v>
      </c>
      <c r="J106" s="19">
        <v>770</v>
      </c>
    </row>
    <row r="107" spans="1:10" s="9" customFormat="1" ht="15.75">
      <c r="A107" s="15">
        <v>99</v>
      </c>
      <c r="B107" s="21" t="s">
        <v>213</v>
      </c>
      <c r="C107" s="16" t="s">
        <v>214</v>
      </c>
      <c r="D107" s="17">
        <v>332</v>
      </c>
      <c r="E107" s="17">
        <v>268</v>
      </c>
      <c r="F107" s="18">
        <v>16</v>
      </c>
      <c r="G107" s="19">
        <f t="shared" si="1"/>
        <v>616</v>
      </c>
      <c r="H107" s="19">
        <v>96</v>
      </c>
      <c r="I107" s="19" t="s">
        <v>18</v>
      </c>
      <c r="J107" s="19">
        <v>228</v>
      </c>
    </row>
    <row r="108" spans="1:10" s="9" customFormat="1" ht="15.75">
      <c r="A108" s="15">
        <v>100</v>
      </c>
      <c r="B108" s="21" t="s">
        <v>215</v>
      </c>
      <c r="C108" s="16" t="s">
        <v>216</v>
      </c>
      <c r="D108" s="17">
        <v>741.88</v>
      </c>
      <c r="E108" s="17">
        <v>115.43</v>
      </c>
      <c r="F108" s="18">
        <v>25</v>
      </c>
      <c r="G108" s="19">
        <f t="shared" si="1"/>
        <v>882.31</v>
      </c>
      <c r="H108" s="19">
        <v>161</v>
      </c>
      <c r="I108" s="19" t="s">
        <v>18</v>
      </c>
      <c r="J108" s="19">
        <v>644</v>
      </c>
    </row>
    <row r="109" spans="1:10" s="9" customFormat="1" ht="15.75">
      <c r="A109" s="15">
        <v>101</v>
      </c>
      <c r="B109" s="21" t="s">
        <v>217</v>
      </c>
      <c r="C109" s="22" t="s">
        <v>218</v>
      </c>
      <c r="D109" s="17">
        <v>705</v>
      </c>
      <c r="E109" s="17">
        <v>208</v>
      </c>
      <c r="F109" s="18">
        <v>20</v>
      </c>
      <c r="G109" s="19">
        <f t="shared" si="1"/>
        <v>933</v>
      </c>
      <c r="H109" s="19">
        <v>153</v>
      </c>
      <c r="I109" s="19" t="s">
        <v>18</v>
      </c>
      <c r="J109" s="19">
        <v>640</v>
      </c>
    </row>
    <row r="110" spans="1:10" s="9" customFormat="1" ht="15.75">
      <c r="A110" s="15">
        <v>102</v>
      </c>
      <c r="B110" s="21" t="s">
        <v>219</v>
      </c>
      <c r="C110" s="22" t="s">
        <v>220</v>
      </c>
      <c r="D110" s="17">
        <v>401.2</v>
      </c>
      <c r="E110" s="17">
        <v>87.5</v>
      </c>
      <c r="F110" s="18">
        <v>14</v>
      </c>
      <c r="G110" s="19">
        <f t="shared" si="1"/>
        <v>502.7</v>
      </c>
      <c r="H110" s="19">
        <v>78</v>
      </c>
      <c r="I110" s="19" t="s">
        <v>18</v>
      </c>
      <c r="J110" s="19">
        <v>376</v>
      </c>
    </row>
    <row r="111" spans="1:10" s="9" customFormat="1" ht="15.75">
      <c r="A111" s="15">
        <v>103</v>
      </c>
      <c r="B111" s="21" t="s">
        <v>221</v>
      </c>
      <c r="C111" s="22" t="s">
        <v>222</v>
      </c>
      <c r="D111" s="17">
        <v>395.4</v>
      </c>
      <c r="E111" s="17">
        <v>72.5</v>
      </c>
      <c r="F111" s="18">
        <v>16</v>
      </c>
      <c r="G111" s="19">
        <f t="shared" si="1"/>
        <v>483.9</v>
      </c>
      <c r="H111" s="19">
        <v>103</v>
      </c>
      <c r="I111" s="19" t="s">
        <v>18</v>
      </c>
      <c r="J111" s="19">
        <v>535</v>
      </c>
    </row>
    <row r="112" spans="1:10" s="9" customFormat="1" ht="15.75">
      <c r="A112" s="15">
        <v>104</v>
      </c>
      <c r="B112" s="21" t="s">
        <v>223</v>
      </c>
      <c r="C112" s="22" t="s">
        <v>224</v>
      </c>
      <c r="D112" s="17">
        <v>245.28</v>
      </c>
      <c r="E112" s="17">
        <v>83</v>
      </c>
      <c r="F112" s="18">
        <v>20</v>
      </c>
      <c r="G112" s="19">
        <f t="shared" si="1"/>
        <v>348.28</v>
      </c>
      <c r="H112" s="19">
        <v>106</v>
      </c>
      <c r="I112" s="19" t="s">
        <v>18</v>
      </c>
      <c r="J112" s="19">
        <v>476</v>
      </c>
    </row>
    <row r="113" spans="1:10" s="9" customFormat="1" ht="30.75">
      <c r="A113" s="15">
        <v>105</v>
      </c>
      <c r="B113" s="21" t="s">
        <v>225</v>
      </c>
      <c r="C113" s="22" t="s">
        <v>226</v>
      </c>
      <c r="D113" s="17">
        <v>199</v>
      </c>
      <c r="E113" s="17">
        <v>83.93</v>
      </c>
      <c r="F113" s="18">
        <v>24</v>
      </c>
      <c r="G113" s="19">
        <f t="shared" si="1"/>
        <v>306.93</v>
      </c>
      <c r="H113" s="19">
        <v>152</v>
      </c>
      <c r="I113" s="19" t="s">
        <v>18</v>
      </c>
      <c r="J113" s="19">
        <v>608</v>
      </c>
    </row>
    <row r="114" spans="1:10" s="9" customFormat="1" ht="30.75">
      <c r="A114" s="15">
        <v>106</v>
      </c>
      <c r="B114" s="21" t="s">
        <v>227</v>
      </c>
      <c r="C114" s="22" t="s">
        <v>228</v>
      </c>
      <c r="D114" s="17">
        <v>344.8</v>
      </c>
      <c r="E114" s="17">
        <v>76.069999999999993</v>
      </c>
      <c r="F114" s="18">
        <v>25</v>
      </c>
      <c r="G114" s="19">
        <f t="shared" si="1"/>
        <v>445.87</v>
      </c>
      <c r="H114" s="19">
        <v>140</v>
      </c>
      <c r="I114" s="19" t="s">
        <v>18</v>
      </c>
      <c r="J114" s="19">
        <v>644</v>
      </c>
    </row>
    <row r="115" spans="1:10" s="9" customFormat="1" ht="30.75">
      <c r="A115" s="15">
        <v>107</v>
      </c>
      <c r="B115" s="21" t="s">
        <v>229</v>
      </c>
      <c r="C115" s="23" t="s">
        <v>230</v>
      </c>
      <c r="D115" s="17">
        <v>38</v>
      </c>
      <c r="E115" s="17">
        <v>164</v>
      </c>
      <c r="F115" s="18">
        <v>6</v>
      </c>
      <c r="G115" s="19">
        <f t="shared" si="1"/>
        <v>208</v>
      </c>
      <c r="H115" s="19">
        <v>82</v>
      </c>
      <c r="I115" s="19" t="s">
        <v>18</v>
      </c>
      <c r="J115" s="19">
        <v>220</v>
      </c>
    </row>
    <row r="116" spans="1:10" s="28" customFormat="1" ht="15.75">
      <c r="A116" s="24"/>
      <c r="B116" s="25"/>
      <c r="C116" s="26" t="s">
        <v>231</v>
      </c>
      <c r="D116" s="27">
        <f>SUM(D9:D115)</f>
        <v>87267.829999999987</v>
      </c>
      <c r="E116" s="27">
        <f>SUM(E9:E115)</f>
        <v>22035.329999999998</v>
      </c>
      <c r="F116" s="27">
        <f>SUM(F9:F115)</f>
        <v>2844</v>
      </c>
      <c r="G116" s="27">
        <f>SUM(G9:G112)</f>
        <v>111186.36</v>
      </c>
      <c r="H116" s="27">
        <f t="shared" ref="H116:I116" si="2">SUM(H9:H115)</f>
        <v>18930</v>
      </c>
      <c r="I116" s="27">
        <f t="shared" si="2"/>
        <v>0</v>
      </c>
      <c r="J116" s="27">
        <f>SUM(J9:J115)</f>
        <v>85528</v>
      </c>
    </row>
    <row r="117" spans="1:10" s="1" customFormat="1">
      <c r="B117" s="2"/>
      <c r="C117" s="3"/>
      <c r="D117" s="4"/>
      <c r="E117" s="4"/>
      <c r="F117" s="4"/>
      <c r="G117" s="4"/>
    </row>
    <row r="118" spans="1:10" s="1" customFormat="1">
      <c r="B118" s="2"/>
      <c r="C118" s="3"/>
      <c r="D118" s="4"/>
      <c r="E118" s="4"/>
      <c r="F118" s="4"/>
      <c r="G118" s="4"/>
    </row>
    <row r="119" spans="1:10" s="1" customFormat="1">
      <c r="B119" s="29"/>
      <c r="C119" s="5" t="s">
        <v>1</v>
      </c>
      <c r="D119" s="6"/>
      <c r="E119" s="6"/>
      <c r="F119" s="4"/>
      <c r="G119" s="4"/>
    </row>
    <row r="120" spans="1:10" s="1" customFormat="1">
      <c r="B120" s="2"/>
      <c r="C120" s="5" t="s">
        <v>232</v>
      </c>
      <c r="D120" s="6"/>
      <c r="E120" s="6"/>
      <c r="F120" s="4"/>
      <c r="G120" s="4"/>
    </row>
    <row r="121" spans="1:10" s="1" customFormat="1">
      <c r="B121" s="2"/>
      <c r="C121" s="3"/>
      <c r="D121" s="4"/>
      <c r="E121" s="4"/>
      <c r="F121" s="4"/>
      <c r="G121" s="4"/>
    </row>
    <row r="122" spans="1:10" s="9" customFormat="1" ht="25.5" customHeight="1">
      <c r="A122" s="43" t="s">
        <v>4</v>
      </c>
      <c r="B122" s="44" t="s">
        <v>5</v>
      </c>
      <c r="C122" s="44" t="s">
        <v>6</v>
      </c>
      <c r="D122" s="48" t="s">
        <v>7</v>
      </c>
      <c r="E122" s="48"/>
      <c r="F122" s="48"/>
      <c r="G122" s="48"/>
      <c r="H122" s="30" t="s">
        <v>8</v>
      </c>
    </row>
    <row r="123" spans="1:10" ht="66.75" customHeight="1">
      <c r="A123" s="43"/>
      <c r="B123" s="44"/>
      <c r="C123" s="44"/>
      <c r="D123" s="11" t="s">
        <v>9</v>
      </c>
      <c r="E123" s="11" t="s">
        <v>10</v>
      </c>
      <c r="F123" s="12" t="s">
        <v>11</v>
      </c>
      <c r="G123" s="13" t="s">
        <v>12</v>
      </c>
      <c r="H123" s="12" t="s">
        <v>15</v>
      </c>
    </row>
    <row r="124" spans="1:10" ht="25.5" customHeight="1">
      <c r="A124" s="31">
        <v>1</v>
      </c>
      <c r="B124" s="16" t="s">
        <v>233</v>
      </c>
      <c r="C124" s="16" t="s">
        <v>234</v>
      </c>
      <c r="D124" s="21">
        <v>0</v>
      </c>
      <c r="E124" s="21">
        <v>450</v>
      </c>
      <c r="F124" s="16">
        <v>2</v>
      </c>
      <c r="G124" s="32">
        <f t="shared" ref="G124:G129" si="3">F124+E124+D124</f>
        <v>452</v>
      </c>
      <c r="H124" s="33">
        <v>0</v>
      </c>
    </row>
    <row r="125" spans="1:10" ht="15.75">
      <c r="A125" s="31">
        <v>2</v>
      </c>
      <c r="B125" s="21" t="s">
        <v>235</v>
      </c>
      <c r="C125" s="16" t="s">
        <v>236</v>
      </c>
      <c r="D125" s="16">
        <v>9</v>
      </c>
      <c r="E125" s="16">
        <v>55.5</v>
      </c>
      <c r="F125" s="21">
        <v>21</v>
      </c>
      <c r="G125" s="32">
        <f t="shared" si="3"/>
        <v>85.5</v>
      </c>
      <c r="H125" s="21">
        <v>0</v>
      </c>
    </row>
    <row r="126" spans="1:10" ht="15.75">
      <c r="A126" s="31">
        <v>3</v>
      </c>
      <c r="B126" s="21" t="s">
        <v>237</v>
      </c>
      <c r="C126" s="16" t="s">
        <v>238</v>
      </c>
      <c r="D126" s="16">
        <v>4</v>
      </c>
      <c r="E126" s="16">
        <v>209</v>
      </c>
      <c r="F126" s="21">
        <v>7</v>
      </c>
      <c r="G126" s="32">
        <f t="shared" si="3"/>
        <v>220</v>
      </c>
      <c r="H126" s="21">
        <v>12</v>
      </c>
    </row>
    <row r="127" spans="1:10" ht="30.75">
      <c r="A127" s="31">
        <v>4</v>
      </c>
      <c r="B127" s="21" t="s">
        <v>239</v>
      </c>
      <c r="C127" s="16" t="s">
        <v>240</v>
      </c>
      <c r="D127" s="16">
        <v>97</v>
      </c>
      <c r="E127" s="16">
        <v>250.9</v>
      </c>
      <c r="F127" s="21">
        <v>25</v>
      </c>
      <c r="G127" s="32">
        <f t="shared" si="3"/>
        <v>372.9</v>
      </c>
      <c r="H127" s="21">
        <v>67.5</v>
      </c>
    </row>
    <row r="128" spans="1:10" ht="30.75">
      <c r="A128" s="31">
        <v>5</v>
      </c>
      <c r="B128" s="21" t="s">
        <v>241</v>
      </c>
      <c r="C128" s="16" t="s">
        <v>242</v>
      </c>
      <c r="D128" s="16">
        <v>59</v>
      </c>
      <c r="E128" s="16">
        <v>83.33</v>
      </c>
      <c r="F128" s="21">
        <v>16</v>
      </c>
      <c r="G128" s="32">
        <f t="shared" si="3"/>
        <v>158.32999999999998</v>
      </c>
      <c r="H128" s="21">
        <v>0</v>
      </c>
    </row>
    <row r="129" spans="1:8" ht="30.75">
      <c r="A129" s="31">
        <v>6</v>
      </c>
      <c r="B129" s="21" t="s">
        <v>243</v>
      </c>
      <c r="C129" s="16" t="s">
        <v>244</v>
      </c>
      <c r="D129" s="16">
        <v>0</v>
      </c>
      <c r="E129" s="16">
        <v>120.71</v>
      </c>
      <c r="F129" s="21">
        <v>16</v>
      </c>
      <c r="G129" s="32">
        <f t="shared" si="3"/>
        <v>136.70999999999998</v>
      </c>
      <c r="H129" s="21">
        <v>0</v>
      </c>
    </row>
    <row r="130" spans="1:8" s="9" customFormat="1" ht="15.75">
      <c r="A130" s="34"/>
      <c r="B130" s="35"/>
      <c r="C130" s="35" t="s">
        <v>231</v>
      </c>
      <c r="D130" s="36">
        <f t="shared" ref="D130:F130" si="4">SUM(D124:D129)</f>
        <v>169</v>
      </c>
      <c r="E130" s="36">
        <f t="shared" si="4"/>
        <v>1169.44</v>
      </c>
      <c r="F130" s="36">
        <f t="shared" si="4"/>
        <v>87</v>
      </c>
      <c r="G130" s="36">
        <f>SUM(G124:G129)</f>
        <v>1425.44</v>
      </c>
      <c r="H130" s="36">
        <f>SUM(H124:H129)</f>
        <v>79.5</v>
      </c>
    </row>
  </sheetData>
  <mergeCells count="9">
    <mergeCell ref="A122:A123"/>
    <mergeCell ref="B122:B123"/>
    <mergeCell ref="C122:C123"/>
    <mergeCell ref="D122:G122"/>
    <mergeCell ref="A7:A8"/>
    <mergeCell ref="B7:B8"/>
    <mergeCell ref="C7:C8"/>
    <mergeCell ref="D7:G7"/>
    <mergeCell ref="H7:J7"/>
  </mergeCells>
  <printOptions horizontalCentered="1"/>
  <pageMargins left="0" right="0" top="0.196850393700787" bottom="0.59055118110236204" header="0.118110236220472" footer="0.118110236220472"/>
  <pageSetup paperSize="9" scale="51" fitToHeight="3" orientation="landscape" horizontalDpi="300" verticalDpi="300" r:id="rId1"/>
  <headerFooter alignWithMargins="0">
    <oddHeader>&amp;RPresedinte-Director General
Lucian Vasile BARA</oddHeader>
    <oddFooter>&amp;CDirector DRC,
Ovidiu MUNTEANU&amp;Rasistenta Clinica in Ambulatoriu, Medicina Dentara, asistenta Medicina Primara, servicii paraclinice
Ec.Adriana COSOREANU</oddFooter>
  </headerFooter>
  <rowBreaks count="1" manualBreakCount="1">
    <brk id="4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2:G130"/>
  <sheetViews>
    <sheetView tabSelected="1" zoomScaleNormal="100" workbookViewId="0">
      <pane ySplit="8" topLeftCell="A114" activePane="bottomLeft" state="frozen"/>
      <selection activeCell="H124" sqref="H124:H129"/>
      <selection pane="bottomLeft" activeCell="H124" sqref="H124:H129"/>
    </sheetView>
  </sheetViews>
  <sheetFormatPr defaultRowHeight="12.75"/>
  <cols>
    <col min="1" max="1" width="9.140625" style="14"/>
    <col min="2" max="2" width="9.85546875" style="37" customWidth="1"/>
    <col min="3" max="3" width="34.42578125" style="38" customWidth="1"/>
    <col min="4" max="4" width="21.5703125" style="39" customWidth="1"/>
    <col min="5" max="5" width="17.28515625" style="39" customWidth="1"/>
    <col min="6" max="7" width="14" style="14" customWidth="1"/>
    <col min="8" max="16384" width="9.140625" style="14"/>
  </cols>
  <sheetData>
    <row r="2" spans="1:7" s="1" customFormat="1">
      <c r="B2" s="2"/>
      <c r="C2" s="3"/>
      <c r="D2" s="4"/>
      <c r="E2" s="4"/>
    </row>
    <row r="3" spans="1:7" s="1" customFormat="1">
      <c r="A3" s="3"/>
      <c r="B3" s="2"/>
      <c r="C3" s="5" t="s">
        <v>0</v>
      </c>
      <c r="D3" s="6"/>
      <c r="E3" s="6"/>
    </row>
    <row r="4" spans="1:7" s="1" customFormat="1">
      <c r="B4" s="2"/>
      <c r="C4" s="7" t="s">
        <v>1</v>
      </c>
      <c r="D4" s="8"/>
      <c r="E4" s="8"/>
    </row>
    <row r="5" spans="1:7" s="1" customFormat="1">
      <c r="B5" s="2"/>
      <c r="C5" s="7"/>
      <c r="D5" s="9"/>
      <c r="E5" s="8"/>
    </row>
    <row r="6" spans="1:7" s="1" customFormat="1">
      <c r="B6" s="2"/>
      <c r="C6" s="10" t="s">
        <v>3</v>
      </c>
      <c r="D6" s="8"/>
      <c r="E6" s="8"/>
    </row>
    <row r="7" spans="1:7" s="9" customFormat="1" ht="25.5" customHeight="1">
      <c r="A7" s="43" t="s">
        <v>4</v>
      </c>
      <c r="B7" s="44" t="s">
        <v>5</v>
      </c>
      <c r="C7" s="44" t="s">
        <v>6</v>
      </c>
      <c r="D7" s="45" t="s">
        <v>7</v>
      </c>
      <c r="E7" s="46"/>
      <c r="F7" s="46"/>
      <c r="G7" s="47"/>
    </row>
    <row r="8" spans="1:7" ht="75" customHeight="1">
      <c r="A8" s="43"/>
      <c r="B8" s="44"/>
      <c r="C8" s="44"/>
      <c r="D8" s="11" t="s">
        <v>9</v>
      </c>
      <c r="E8" s="11" t="s">
        <v>10</v>
      </c>
      <c r="F8" s="12" t="s">
        <v>11</v>
      </c>
      <c r="G8" s="13" t="s">
        <v>12</v>
      </c>
    </row>
    <row r="9" spans="1:7" ht="30.75">
      <c r="A9" s="15">
        <v>1</v>
      </c>
      <c r="B9" s="16" t="s">
        <v>77</v>
      </c>
      <c r="C9" s="16" t="s">
        <v>78</v>
      </c>
      <c r="D9" s="17">
        <v>6559.98</v>
      </c>
      <c r="E9" s="17">
        <v>644.92999999999995</v>
      </c>
      <c r="F9" s="18">
        <v>73</v>
      </c>
      <c r="G9" s="19">
        <f t="shared" ref="G9:G40" si="0">F9+E9+D9</f>
        <v>7277.91</v>
      </c>
    </row>
    <row r="10" spans="1:7" ht="30.75">
      <c r="A10" s="15">
        <v>2</v>
      </c>
      <c r="B10" s="16" t="s">
        <v>99</v>
      </c>
      <c r="C10" s="16" t="s">
        <v>100</v>
      </c>
      <c r="D10" s="17">
        <f>3265+386.22</f>
        <v>3651.2200000000003</v>
      </c>
      <c r="E10" s="17">
        <v>697.93</v>
      </c>
      <c r="F10" s="18">
        <v>85</v>
      </c>
      <c r="G10" s="19">
        <f t="shared" si="0"/>
        <v>4434.1500000000005</v>
      </c>
    </row>
    <row r="11" spans="1:7" ht="15.75">
      <c r="A11" s="15">
        <v>3</v>
      </c>
      <c r="B11" s="21" t="s">
        <v>127</v>
      </c>
      <c r="C11" s="16" t="s">
        <v>128</v>
      </c>
      <c r="D11" s="18">
        <v>3231.2</v>
      </c>
      <c r="E11" s="18">
        <v>1086.8599999999999</v>
      </c>
      <c r="F11" s="18">
        <v>73</v>
      </c>
      <c r="G11" s="19">
        <f t="shared" si="0"/>
        <v>4391.0599999999995</v>
      </c>
    </row>
    <row r="12" spans="1:7" s="9" customFormat="1" ht="15.75">
      <c r="A12" s="15">
        <v>4</v>
      </c>
      <c r="B12" s="16" t="s">
        <v>43</v>
      </c>
      <c r="C12" s="16" t="s">
        <v>44</v>
      </c>
      <c r="D12" s="17">
        <v>3347.8</v>
      </c>
      <c r="E12" s="17">
        <v>714.12</v>
      </c>
      <c r="F12" s="18">
        <v>61</v>
      </c>
      <c r="G12" s="19">
        <f t="shared" si="0"/>
        <v>4122.92</v>
      </c>
    </row>
    <row r="13" spans="1:7" ht="15.75">
      <c r="A13" s="15">
        <v>5</v>
      </c>
      <c r="B13" s="16" t="s">
        <v>19</v>
      </c>
      <c r="C13" s="16" t="s">
        <v>20</v>
      </c>
      <c r="D13" s="17">
        <v>3644.6</v>
      </c>
      <c r="E13" s="17">
        <v>331.5</v>
      </c>
      <c r="F13" s="18">
        <v>49</v>
      </c>
      <c r="G13" s="19">
        <f t="shared" si="0"/>
        <v>4025.1</v>
      </c>
    </row>
    <row r="14" spans="1:7" ht="15.75">
      <c r="A14" s="15">
        <v>6</v>
      </c>
      <c r="B14" s="16" t="s">
        <v>29</v>
      </c>
      <c r="C14" s="16" t="s">
        <v>30</v>
      </c>
      <c r="D14" s="17">
        <v>2272.4</v>
      </c>
      <c r="E14" s="17">
        <v>892</v>
      </c>
      <c r="F14" s="18">
        <v>37</v>
      </c>
      <c r="G14" s="19">
        <f t="shared" si="0"/>
        <v>3201.4</v>
      </c>
    </row>
    <row r="15" spans="1:7" ht="15.75">
      <c r="A15" s="15">
        <v>7</v>
      </c>
      <c r="B15" s="16" t="s">
        <v>73</v>
      </c>
      <c r="C15" s="16" t="s">
        <v>74</v>
      </c>
      <c r="D15" s="18">
        <v>2030</v>
      </c>
      <c r="E15" s="18">
        <v>363</v>
      </c>
      <c r="F15" s="18">
        <v>37</v>
      </c>
      <c r="G15" s="19">
        <f t="shared" si="0"/>
        <v>2430</v>
      </c>
    </row>
    <row r="16" spans="1:7" ht="30.75">
      <c r="A16" s="15">
        <v>8</v>
      </c>
      <c r="B16" s="16" t="s">
        <v>61</v>
      </c>
      <c r="C16" s="16" t="s">
        <v>62</v>
      </c>
      <c r="D16" s="17">
        <v>1984</v>
      </c>
      <c r="E16" s="17">
        <v>355.5</v>
      </c>
      <c r="F16" s="18">
        <v>37</v>
      </c>
      <c r="G16" s="19">
        <f t="shared" si="0"/>
        <v>2376.5</v>
      </c>
    </row>
    <row r="17" spans="1:7" ht="15.75">
      <c r="A17" s="15">
        <v>9</v>
      </c>
      <c r="B17" s="16" t="s">
        <v>27</v>
      </c>
      <c r="C17" s="16" t="s">
        <v>28</v>
      </c>
      <c r="D17" s="17">
        <v>1426.4</v>
      </c>
      <c r="E17" s="17">
        <v>733</v>
      </c>
      <c r="F17" s="18">
        <v>37</v>
      </c>
      <c r="G17" s="19">
        <f t="shared" si="0"/>
        <v>2196.4</v>
      </c>
    </row>
    <row r="18" spans="1:7" ht="15.75">
      <c r="A18" s="15">
        <v>10</v>
      </c>
      <c r="B18" s="16" t="s">
        <v>53</v>
      </c>
      <c r="C18" s="16" t="s">
        <v>54</v>
      </c>
      <c r="D18" s="17">
        <v>1616.6</v>
      </c>
      <c r="E18" s="17">
        <v>337.43</v>
      </c>
      <c r="F18" s="18">
        <v>25</v>
      </c>
      <c r="G18" s="19">
        <f t="shared" si="0"/>
        <v>1979.03</v>
      </c>
    </row>
    <row r="19" spans="1:7" ht="15.75">
      <c r="A19" s="15">
        <v>11</v>
      </c>
      <c r="B19" s="21" t="s">
        <v>175</v>
      </c>
      <c r="C19" s="16" t="s">
        <v>176</v>
      </c>
      <c r="D19" s="18">
        <v>1588</v>
      </c>
      <c r="E19" s="18">
        <v>352.86</v>
      </c>
      <c r="F19" s="18">
        <v>37</v>
      </c>
      <c r="G19" s="19">
        <f t="shared" si="0"/>
        <v>1977.8600000000001</v>
      </c>
    </row>
    <row r="20" spans="1:7" ht="15.75">
      <c r="A20" s="15">
        <v>12</v>
      </c>
      <c r="B20" s="16" t="s">
        <v>51</v>
      </c>
      <c r="C20" s="16" t="s">
        <v>52</v>
      </c>
      <c r="D20" s="17">
        <v>1546</v>
      </c>
      <c r="E20" s="17">
        <v>374.14</v>
      </c>
      <c r="F20" s="18">
        <v>49</v>
      </c>
      <c r="G20" s="19">
        <f t="shared" si="0"/>
        <v>1969.1399999999999</v>
      </c>
    </row>
    <row r="21" spans="1:7" ht="30.75">
      <c r="A21" s="15">
        <v>13</v>
      </c>
      <c r="B21" s="16" t="s">
        <v>119</v>
      </c>
      <c r="C21" s="16" t="s">
        <v>120</v>
      </c>
      <c r="D21" s="18">
        <v>1427.24</v>
      </c>
      <c r="E21" s="18">
        <v>448.25</v>
      </c>
      <c r="F21" s="18">
        <v>48</v>
      </c>
      <c r="G21" s="19">
        <f t="shared" si="0"/>
        <v>1923.49</v>
      </c>
    </row>
    <row r="22" spans="1:7" ht="30.75">
      <c r="A22" s="15">
        <v>14</v>
      </c>
      <c r="B22" s="21" t="s">
        <v>137</v>
      </c>
      <c r="C22" s="16" t="s">
        <v>138</v>
      </c>
      <c r="D22" s="18">
        <v>1548.2</v>
      </c>
      <c r="E22" s="18">
        <v>328.5</v>
      </c>
      <c r="F22" s="18">
        <v>37</v>
      </c>
      <c r="G22" s="19">
        <f t="shared" si="0"/>
        <v>1913.7</v>
      </c>
    </row>
    <row r="23" spans="1:7" ht="30.75">
      <c r="A23" s="15">
        <v>15</v>
      </c>
      <c r="B23" s="16" t="s">
        <v>71</v>
      </c>
      <c r="C23" s="16" t="s">
        <v>72</v>
      </c>
      <c r="D23" s="17">
        <v>1556.4</v>
      </c>
      <c r="E23" s="17">
        <v>204.07</v>
      </c>
      <c r="F23" s="18">
        <v>28</v>
      </c>
      <c r="G23" s="19">
        <f t="shared" si="0"/>
        <v>1788.47</v>
      </c>
    </row>
    <row r="24" spans="1:7" ht="15.75">
      <c r="A24" s="15">
        <v>16</v>
      </c>
      <c r="B24" s="21" t="s">
        <v>125</v>
      </c>
      <c r="C24" s="16" t="s">
        <v>126</v>
      </c>
      <c r="D24" s="18">
        <v>1484.48</v>
      </c>
      <c r="E24" s="18">
        <v>239</v>
      </c>
      <c r="F24" s="18">
        <v>37</v>
      </c>
      <c r="G24" s="19">
        <f t="shared" si="0"/>
        <v>1760.48</v>
      </c>
    </row>
    <row r="25" spans="1:7" ht="30.75">
      <c r="A25" s="15">
        <v>17</v>
      </c>
      <c r="B25" s="16" t="s">
        <v>57</v>
      </c>
      <c r="C25" s="16" t="s">
        <v>58</v>
      </c>
      <c r="D25" s="17">
        <v>975.6</v>
      </c>
      <c r="E25" s="17">
        <v>642</v>
      </c>
      <c r="F25" s="18">
        <v>37</v>
      </c>
      <c r="G25" s="19">
        <f t="shared" si="0"/>
        <v>1654.6</v>
      </c>
    </row>
    <row r="26" spans="1:7" ht="15.75">
      <c r="A26" s="15">
        <v>18</v>
      </c>
      <c r="B26" s="16" t="s">
        <v>109</v>
      </c>
      <c r="C26" s="16" t="s">
        <v>110</v>
      </c>
      <c r="D26" s="17">
        <v>1211.8</v>
      </c>
      <c r="E26" s="20">
        <v>224.5</v>
      </c>
      <c r="F26" s="18">
        <v>28</v>
      </c>
      <c r="G26" s="19">
        <f t="shared" si="0"/>
        <v>1464.3</v>
      </c>
    </row>
    <row r="27" spans="1:7" ht="15.75">
      <c r="A27" s="15">
        <v>19</v>
      </c>
      <c r="B27" s="21" t="s">
        <v>179</v>
      </c>
      <c r="C27" s="16" t="s">
        <v>180</v>
      </c>
      <c r="D27" s="18">
        <v>1174</v>
      </c>
      <c r="E27" s="18">
        <v>236</v>
      </c>
      <c r="F27" s="18">
        <v>21</v>
      </c>
      <c r="G27" s="19">
        <f t="shared" si="0"/>
        <v>1431</v>
      </c>
    </row>
    <row r="28" spans="1:7" ht="15.75">
      <c r="A28" s="15">
        <v>20</v>
      </c>
      <c r="B28" s="21" t="s">
        <v>143</v>
      </c>
      <c r="C28" s="16" t="s">
        <v>144</v>
      </c>
      <c r="D28" s="17">
        <v>1097</v>
      </c>
      <c r="E28" s="17">
        <v>243</v>
      </c>
      <c r="F28" s="18">
        <v>44</v>
      </c>
      <c r="G28" s="19">
        <f t="shared" si="0"/>
        <v>1384</v>
      </c>
    </row>
    <row r="29" spans="1:7" ht="15.75">
      <c r="A29" s="15">
        <v>21</v>
      </c>
      <c r="B29" s="16" t="s">
        <v>63</v>
      </c>
      <c r="C29" s="16" t="s">
        <v>64</v>
      </c>
      <c r="D29" s="17">
        <v>1159</v>
      </c>
      <c r="E29" s="17">
        <v>167.86</v>
      </c>
      <c r="F29" s="18">
        <v>33</v>
      </c>
      <c r="G29" s="19">
        <f t="shared" si="0"/>
        <v>1359.8600000000001</v>
      </c>
    </row>
    <row r="30" spans="1:7" ht="15.75">
      <c r="A30" s="15">
        <v>22</v>
      </c>
      <c r="B30" s="16" t="s">
        <v>121</v>
      </c>
      <c r="C30" s="16" t="s">
        <v>122</v>
      </c>
      <c r="D30" s="18">
        <v>1092.8</v>
      </c>
      <c r="E30" s="18">
        <v>233</v>
      </c>
      <c r="F30" s="18">
        <v>25</v>
      </c>
      <c r="G30" s="19">
        <f t="shared" si="0"/>
        <v>1350.8</v>
      </c>
    </row>
    <row r="31" spans="1:7" ht="15.75">
      <c r="A31" s="15">
        <v>23</v>
      </c>
      <c r="B31" s="21" t="s">
        <v>165</v>
      </c>
      <c r="C31" s="16" t="s">
        <v>166</v>
      </c>
      <c r="D31" s="17">
        <v>955.42</v>
      </c>
      <c r="E31" s="17">
        <v>307</v>
      </c>
      <c r="F31" s="18">
        <v>20</v>
      </c>
      <c r="G31" s="19">
        <f t="shared" si="0"/>
        <v>1282.42</v>
      </c>
    </row>
    <row r="32" spans="1:7" ht="15.75">
      <c r="A32" s="15">
        <v>24</v>
      </c>
      <c r="B32" s="16" t="s">
        <v>37</v>
      </c>
      <c r="C32" s="16" t="s">
        <v>38</v>
      </c>
      <c r="D32" s="17">
        <v>1003</v>
      </c>
      <c r="E32" s="17">
        <v>212.75</v>
      </c>
      <c r="F32" s="18">
        <v>37</v>
      </c>
      <c r="G32" s="19">
        <f t="shared" si="0"/>
        <v>1252.75</v>
      </c>
    </row>
    <row r="33" spans="1:7" ht="30.75">
      <c r="A33" s="15">
        <v>25</v>
      </c>
      <c r="B33" s="21" t="s">
        <v>163</v>
      </c>
      <c r="C33" s="16" t="s">
        <v>164</v>
      </c>
      <c r="D33" s="17">
        <v>1015</v>
      </c>
      <c r="E33" s="17">
        <v>207.43</v>
      </c>
      <c r="F33" s="18">
        <v>25</v>
      </c>
      <c r="G33" s="19">
        <f t="shared" si="0"/>
        <v>1247.43</v>
      </c>
    </row>
    <row r="34" spans="1:7" ht="15.75">
      <c r="A34" s="15">
        <v>26</v>
      </c>
      <c r="B34" s="21" t="s">
        <v>181</v>
      </c>
      <c r="C34" s="21" t="s">
        <v>182</v>
      </c>
      <c r="D34" s="18">
        <v>1031.4000000000001</v>
      </c>
      <c r="E34" s="18">
        <v>187.68</v>
      </c>
      <c r="F34" s="18">
        <v>25</v>
      </c>
      <c r="G34" s="19">
        <f t="shared" si="0"/>
        <v>1244.0800000000002</v>
      </c>
    </row>
    <row r="35" spans="1:7" ht="30.75">
      <c r="A35" s="15">
        <v>27</v>
      </c>
      <c r="B35" s="16" t="s">
        <v>95</v>
      </c>
      <c r="C35" s="16" t="s">
        <v>96</v>
      </c>
      <c r="D35" s="17">
        <v>816.36</v>
      </c>
      <c r="E35" s="17">
        <v>377.19</v>
      </c>
      <c r="F35" s="18">
        <v>37</v>
      </c>
      <c r="G35" s="19">
        <f t="shared" si="0"/>
        <v>1230.55</v>
      </c>
    </row>
    <row r="36" spans="1:7" ht="15.75">
      <c r="A36" s="15">
        <v>28</v>
      </c>
      <c r="B36" s="16" t="s">
        <v>113</v>
      </c>
      <c r="C36" s="16" t="s">
        <v>114</v>
      </c>
      <c r="D36" s="17">
        <v>898.4</v>
      </c>
      <c r="E36" s="17">
        <v>277.5</v>
      </c>
      <c r="F36" s="18">
        <v>37</v>
      </c>
      <c r="G36" s="19">
        <f t="shared" si="0"/>
        <v>1212.9000000000001</v>
      </c>
    </row>
    <row r="37" spans="1:7" s="9" customFormat="1" ht="15.75">
      <c r="A37" s="15">
        <v>29</v>
      </c>
      <c r="B37" s="21" t="s">
        <v>183</v>
      </c>
      <c r="C37" s="21" t="s">
        <v>184</v>
      </c>
      <c r="D37" s="18">
        <v>835.8</v>
      </c>
      <c r="E37" s="18">
        <v>295.25</v>
      </c>
      <c r="F37" s="18">
        <v>25</v>
      </c>
      <c r="G37" s="19">
        <f t="shared" si="0"/>
        <v>1156.05</v>
      </c>
    </row>
    <row r="38" spans="1:7" ht="15.75">
      <c r="A38" s="15">
        <v>30</v>
      </c>
      <c r="B38" s="16" t="s">
        <v>31</v>
      </c>
      <c r="C38" s="16" t="s">
        <v>32</v>
      </c>
      <c r="D38" s="17">
        <v>873.4</v>
      </c>
      <c r="E38" s="17">
        <v>220.79</v>
      </c>
      <c r="F38" s="18">
        <v>37</v>
      </c>
      <c r="G38" s="19">
        <f t="shared" si="0"/>
        <v>1131.19</v>
      </c>
    </row>
    <row r="39" spans="1:7" ht="15.75">
      <c r="A39" s="15">
        <v>31</v>
      </c>
      <c r="B39" s="16" t="s">
        <v>97</v>
      </c>
      <c r="C39" s="16" t="s">
        <v>98</v>
      </c>
      <c r="D39" s="17">
        <v>909.73</v>
      </c>
      <c r="E39" s="17">
        <v>198.5</v>
      </c>
      <c r="F39" s="18">
        <v>21</v>
      </c>
      <c r="G39" s="19">
        <f t="shared" si="0"/>
        <v>1129.23</v>
      </c>
    </row>
    <row r="40" spans="1:7" ht="30.75">
      <c r="A40" s="15">
        <v>32</v>
      </c>
      <c r="B40" s="21" t="s">
        <v>189</v>
      </c>
      <c r="C40" s="16" t="s">
        <v>190</v>
      </c>
      <c r="D40" s="18">
        <v>830.4</v>
      </c>
      <c r="E40" s="18">
        <v>182.5</v>
      </c>
      <c r="F40" s="18">
        <v>36</v>
      </c>
      <c r="G40" s="19">
        <f t="shared" si="0"/>
        <v>1048.9000000000001</v>
      </c>
    </row>
    <row r="41" spans="1:7" ht="30.75">
      <c r="A41" s="15">
        <v>33</v>
      </c>
      <c r="B41" s="16" t="s">
        <v>85</v>
      </c>
      <c r="C41" s="16" t="s">
        <v>86</v>
      </c>
      <c r="D41" s="17">
        <v>820</v>
      </c>
      <c r="E41" s="17">
        <v>156</v>
      </c>
      <c r="F41" s="18">
        <v>25</v>
      </c>
      <c r="G41" s="19">
        <f t="shared" ref="G41:G72" si="1">F41+E41+D41</f>
        <v>1001</v>
      </c>
    </row>
    <row r="42" spans="1:7" ht="30.75">
      <c r="A42" s="15">
        <v>34</v>
      </c>
      <c r="B42" s="16" t="s">
        <v>81</v>
      </c>
      <c r="C42" s="16" t="s">
        <v>82</v>
      </c>
      <c r="D42" s="17">
        <v>711</v>
      </c>
      <c r="E42" s="17">
        <v>239</v>
      </c>
      <c r="F42" s="18">
        <v>25</v>
      </c>
      <c r="G42" s="19">
        <f t="shared" si="1"/>
        <v>975</v>
      </c>
    </row>
    <row r="43" spans="1:7" ht="15.75">
      <c r="A43" s="15">
        <v>35</v>
      </c>
      <c r="B43" s="21" t="s">
        <v>205</v>
      </c>
      <c r="C43" s="16" t="s">
        <v>206</v>
      </c>
      <c r="D43" s="17">
        <v>707</v>
      </c>
      <c r="E43" s="17">
        <v>208.75</v>
      </c>
      <c r="F43" s="18">
        <v>44</v>
      </c>
      <c r="G43" s="19">
        <f t="shared" si="1"/>
        <v>959.75</v>
      </c>
    </row>
    <row r="44" spans="1:7" ht="15.75">
      <c r="A44" s="15">
        <v>36</v>
      </c>
      <c r="B44" s="16" t="s">
        <v>47</v>
      </c>
      <c r="C44" s="16" t="s">
        <v>48</v>
      </c>
      <c r="D44" s="17">
        <v>680.64</v>
      </c>
      <c r="E44" s="17">
        <v>236</v>
      </c>
      <c r="F44" s="18">
        <v>33</v>
      </c>
      <c r="G44" s="19">
        <f t="shared" si="1"/>
        <v>949.64</v>
      </c>
    </row>
    <row r="45" spans="1:7" ht="15.75">
      <c r="A45" s="15">
        <v>37</v>
      </c>
      <c r="B45" s="21" t="s">
        <v>217</v>
      </c>
      <c r="C45" s="22" t="s">
        <v>218</v>
      </c>
      <c r="D45" s="17">
        <v>705</v>
      </c>
      <c r="E45" s="17">
        <v>208</v>
      </c>
      <c r="F45" s="18">
        <v>20</v>
      </c>
      <c r="G45" s="19">
        <f t="shared" si="1"/>
        <v>933</v>
      </c>
    </row>
    <row r="46" spans="1:7" ht="30.75">
      <c r="A46" s="15">
        <v>38</v>
      </c>
      <c r="B46" s="16" t="s">
        <v>147</v>
      </c>
      <c r="C46" s="16" t="s">
        <v>148</v>
      </c>
      <c r="D46" s="17">
        <v>722</v>
      </c>
      <c r="E46" s="17">
        <v>155</v>
      </c>
      <c r="F46" s="18">
        <v>25</v>
      </c>
      <c r="G46" s="19">
        <f t="shared" si="1"/>
        <v>902</v>
      </c>
    </row>
    <row r="47" spans="1:7" ht="15.75">
      <c r="A47" s="15">
        <v>39</v>
      </c>
      <c r="B47" s="21" t="s">
        <v>215</v>
      </c>
      <c r="C47" s="16" t="s">
        <v>216</v>
      </c>
      <c r="D47" s="17">
        <v>741.88</v>
      </c>
      <c r="E47" s="17">
        <v>115.43</v>
      </c>
      <c r="F47" s="18">
        <v>25</v>
      </c>
      <c r="G47" s="19">
        <f t="shared" si="1"/>
        <v>882.31</v>
      </c>
    </row>
    <row r="48" spans="1:7" ht="30.75">
      <c r="A48" s="15">
        <v>40</v>
      </c>
      <c r="B48" s="16" t="s">
        <v>93</v>
      </c>
      <c r="C48" s="16" t="s">
        <v>94</v>
      </c>
      <c r="D48" s="17">
        <v>700.4</v>
      </c>
      <c r="E48" s="17">
        <v>143.71</v>
      </c>
      <c r="F48" s="18">
        <v>25</v>
      </c>
      <c r="G48" s="19">
        <f t="shared" si="1"/>
        <v>869.11</v>
      </c>
    </row>
    <row r="49" spans="1:7" ht="30.75">
      <c r="A49" s="15">
        <v>41</v>
      </c>
      <c r="B49" s="21" t="s">
        <v>207</v>
      </c>
      <c r="C49" s="16" t="s">
        <v>208</v>
      </c>
      <c r="D49" s="17">
        <v>683.92</v>
      </c>
      <c r="E49" s="17">
        <v>165</v>
      </c>
      <c r="F49" s="18">
        <v>16</v>
      </c>
      <c r="G49" s="19">
        <f t="shared" si="1"/>
        <v>864.92</v>
      </c>
    </row>
    <row r="50" spans="1:7" ht="15.75">
      <c r="A50" s="15">
        <v>42</v>
      </c>
      <c r="B50" s="16" t="s">
        <v>123</v>
      </c>
      <c r="C50" s="16" t="s">
        <v>124</v>
      </c>
      <c r="D50" s="18">
        <v>711.82</v>
      </c>
      <c r="E50" s="18">
        <v>112</v>
      </c>
      <c r="F50" s="18">
        <v>25</v>
      </c>
      <c r="G50" s="19">
        <f t="shared" si="1"/>
        <v>848.82</v>
      </c>
    </row>
    <row r="51" spans="1:7" ht="30.75">
      <c r="A51" s="15">
        <v>43</v>
      </c>
      <c r="B51" s="21" t="s">
        <v>159</v>
      </c>
      <c r="C51" s="16" t="s">
        <v>160</v>
      </c>
      <c r="D51" s="17">
        <v>740.64</v>
      </c>
      <c r="E51" s="17">
        <v>81.069999999999993</v>
      </c>
      <c r="F51" s="18">
        <v>25</v>
      </c>
      <c r="G51" s="19">
        <f t="shared" si="1"/>
        <v>846.71</v>
      </c>
    </row>
    <row r="52" spans="1:7" ht="15.75">
      <c r="A52" s="15">
        <v>44</v>
      </c>
      <c r="B52" s="16" t="s">
        <v>65</v>
      </c>
      <c r="C52" s="16" t="s">
        <v>66</v>
      </c>
      <c r="D52" s="17">
        <v>480.7</v>
      </c>
      <c r="E52" s="17">
        <v>346</v>
      </c>
      <c r="F52" s="18">
        <v>16</v>
      </c>
      <c r="G52" s="19">
        <f t="shared" si="1"/>
        <v>842.7</v>
      </c>
    </row>
    <row r="53" spans="1:7" ht="30.75">
      <c r="A53" s="15">
        <v>45</v>
      </c>
      <c r="B53" s="21" t="s">
        <v>129</v>
      </c>
      <c r="C53" s="16" t="s">
        <v>130</v>
      </c>
      <c r="D53" s="18">
        <v>650.79999999999995</v>
      </c>
      <c r="E53" s="18">
        <v>167.5</v>
      </c>
      <c r="F53" s="18">
        <v>16</v>
      </c>
      <c r="G53" s="19">
        <f t="shared" si="1"/>
        <v>834.3</v>
      </c>
    </row>
    <row r="54" spans="1:7" ht="15.75">
      <c r="A54" s="15">
        <v>46</v>
      </c>
      <c r="B54" s="16" t="s">
        <v>107</v>
      </c>
      <c r="C54" s="16" t="s">
        <v>108</v>
      </c>
      <c r="D54" s="17">
        <v>721.6</v>
      </c>
      <c r="E54" s="17">
        <v>75</v>
      </c>
      <c r="F54" s="18">
        <v>25</v>
      </c>
      <c r="G54" s="19">
        <f t="shared" si="1"/>
        <v>821.6</v>
      </c>
    </row>
    <row r="55" spans="1:7" ht="30.75">
      <c r="A55" s="15">
        <v>47</v>
      </c>
      <c r="B55" s="21" t="s">
        <v>173</v>
      </c>
      <c r="C55" s="16" t="s">
        <v>174</v>
      </c>
      <c r="D55" s="18">
        <v>596</v>
      </c>
      <c r="E55" s="18">
        <v>185</v>
      </c>
      <c r="F55" s="18">
        <v>25</v>
      </c>
      <c r="G55" s="19">
        <f t="shared" si="1"/>
        <v>806</v>
      </c>
    </row>
    <row r="56" spans="1:7" ht="30.75">
      <c r="A56" s="15">
        <v>48</v>
      </c>
      <c r="B56" s="16" t="s">
        <v>105</v>
      </c>
      <c r="C56" s="16" t="s">
        <v>106</v>
      </c>
      <c r="D56" s="17">
        <v>631.16</v>
      </c>
      <c r="E56" s="17">
        <v>142.88999999999999</v>
      </c>
      <c r="F56" s="18">
        <v>21</v>
      </c>
      <c r="G56" s="19">
        <f t="shared" si="1"/>
        <v>795.05</v>
      </c>
    </row>
    <row r="57" spans="1:7" ht="15.75">
      <c r="A57" s="15">
        <v>49</v>
      </c>
      <c r="B57" s="21" t="s">
        <v>209</v>
      </c>
      <c r="C57" s="16" t="s">
        <v>210</v>
      </c>
      <c r="D57" s="17">
        <v>645.4</v>
      </c>
      <c r="E57" s="17">
        <v>121</v>
      </c>
      <c r="F57" s="18">
        <v>20</v>
      </c>
      <c r="G57" s="19">
        <f t="shared" si="1"/>
        <v>786.4</v>
      </c>
    </row>
    <row r="58" spans="1:7" ht="15.75">
      <c r="A58" s="15">
        <v>50</v>
      </c>
      <c r="B58" s="21" t="s">
        <v>135</v>
      </c>
      <c r="C58" s="16" t="s">
        <v>136</v>
      </c>
      <c r="D58" s="18">
        <v>667.6</v>
      </c>
      <c r="E58" s="18">
        <v>88.86</v>
      </c>
      <c r="F58" s="18">
        <v>25</v>
      </c>
      <c r="G58" s="19">
        <f t="shared" si="1"/>
        <v>781.46</v>
      </c>
    </row>
    <row r="59" spans="1:7" ht="15.75">
      <c r="A59" s="15">
        <v>51</v>
      </c>
      <c r="B59" s="16" t="s">
        <v>67</v>
      </c>
      <c r="C59" s="16" t="s">
        <v>68</v>
      </c>
      <c r="D59" s="18">
        <v>633.72</v>
      </c>
      <c r="E59" s="18">
        <v>124</v>
      </c>
      <c r="F59" s="18">
        <v>20</v>
      </c>
      <c r="G59" s="19">
        <f t="shared" si="1"/>
        <v>777.72</v>
      </c>
    </row>
    <row r="60" spans="1:7" s="9" customFormat="1" ht="30.75">
      <c r="A60" s="15">
        <v>52</v>
      </c>
      <c r="B60" s="21" t="s">
        <v>153</v>
      </c>
      <c r="C60" s="16" t="s">
        <v>154</v>
      </c>
      <c r="D60" s="17">
        <v>654.6</v>
      </c>
      <c r="E60" s="17">
        <v>91.86</v>
      </c>
      <c r="F60" s="18">
        <v>25</v>
      </c>
      <c r="G60" s="19">
        <f t="shared" si="1"/>
        <v>771.46</v>
      </c>
    </row>
    <row r="61" spans="1:7" ht="15.75">
      <c r="A61" s="15">
        <v>53</v>
      </c>
      <c r="B61" s="16" t="s">
        <v>115</v>
      </c>
      <c r="C61" s="16" t="s">
        <v>116</v>
      </c>
      <c r="D61" s="17">
        <v>648</v>
      </c>
      <c r="E61" s="17">
        <v>97.14</v>
      </c>
      <c r="F61" s="18">
        <v>16</v>
      </c>
      <c r="G61" s="19">
        <f t="shared" si="1"/>
        <v>761.14</v>
      </c>
    </row>
    <row r="62" spans="1:7" ht="15.75">
      <c r="A62" s="15">
        <v>54</v>
      </c>
      <c r="B62" s="16" t="s">
        <v>35</v>
      </c>
      <c r="C62" s="16" t="s">
        <v>36</v>
      </c>
      <c r="D62" s="17">
        <v>295.8</v>
      </c>
      <c r="E62" s="17">
        <v>440.86</v>
      </c>
      <c r="F62" s="18">
        <v>16</v>
      </c>
      <c r="G62" s="19">
        <f t="shared" si="1"/>
        <v>752.66000000000008</v>
      </c>
    </row>
    <row r="63" spans="1:7" ht="15.75">
      <c r="A63" s="15">
        <v>55</v>
      </c>
      <c r="B63" s="21" t="s">
        <v>155</v>
      </c>
      <c r="C63" s="16" t="s">
        <v>156</v>
      </c>
      <c r="D63" s="17">
        <v>433.8</v>
      </c>
      <c r="E63" s="17">
        <v>266.25</v>
      </c>
      <c r="F63" s="18">
        <v>28</v>
      </c>
      <c r="G63" s="19">
        <f t="shared" si="1"/>
        <v>728.05</v>
      </c>
    </row>
    <row r="64" spans="1:7" ht="15.75">
      <c r="A64" s="15">
        <v>56</v>
      </c>
      <c r="B64" s="16" t="s">
        <v>79</v>
      </c>
      <c r="C64" s="16" t="s">
        <v>80</v>
      </c>
      <c r="D64" s="17">
        <v>552</v>
      </c>
      <c r="E64" s="17">
        <v>145.29</v>
      </c>
      <c r="F64" s="18">
        <v>25</v>
      </c>
      <c r="G64" s="19">
        <f t="shared" si="1"/>
        <v>722.29</v>
      </c>
    </row>
    <row r="65" spans="1:7" ht="30.75">
      <c r="A65" s="15">
        <v>57</v>
      </c>
      <c r="B65" s="21" t="s">
        <v>185</v>
      </c>
      <c r="C65" s="16" t="s">
        <v>186</v>
      </c>
      <c r="D65" s="18">
        <v>586.6</v>
      </c>
      <c r="E65" s="18">
        <v>105</v>
      </c>
      <c r="F65" s="18">
        <v>25</v>
      </c>
      <c r="G65" s="19">
        <f t="shared" si="1"/>
        <v>716.6</v>
      </c>
    </row>
    <row r="66" spans="1:7" ht="30.75">
      <c r="A66" s="15">
        <v>58</v>
      </c>
      <c r="B66" s="16" t="s">
        <v>75</v>
      </c>
      <c r="C66" s="16" t="s">
        <v>76</v>
      </c>
      <c r="D66" s="17">
        <v>593.44000000000005</v>
      </c>
      <c r="E66" s="17">
        <v>82.57</v>
      </c>
      <c r="F66" s="18">
        <v>16</v>
      </c>
      <c r="G66" s="19">
        <f t="shared" si="1"/>
        <v>692.01</v>
      </c>
    </row>
    <row r="67" spans="1:7" ht="15.75">
      <c r="A67" s="15">
        <v>59</v>
      </c>
      <c r="B67" s="16" t="s">
        <v>89</v>
      </c>
      <c r="C67" s="16" t="s">
        <v>90</v>
      </c>
      <c r="D67" s="17">
        <v>515.88</v>
      </c>
      <c r="E67" s="17">
        <v>143.5</v>
      </c>
      <c r="F67" s="18">
        <v>25</v>
      </c>
      <c r="G67" s="19">
        <f t="shared" si="1"/>
        <v>684.38</v>
      </c>
    </row>
    <row r="68" spans="1:7" ht="30.75">
      <c r="A68" s="15">
        <v>60</v>
      </c>
      <c r="B68" s="16" t="s">
        <v>91</v>
      </c>
      <c r="C68" s="16" t="s">
        <v>92</v>
      </c>
      <c r="D68" s="17">
        <v>563</v>
      </c>
      <c r="E68" s="17">
        <v>90</v>
      </c>
      <c r="F68" s="18">
        <v>25</v>
      </c>
      <c r="G68" s="19">
        <f t="shared" si="1"/>
        <v>678</v>
      </c>
    </row>
    <row r="69" spans="1:7" ht="30.75">
      <c r="A69" s="15">
        <v>61</v>
      </c>
      <c r="B69" s="21" t="s">
        <v>145</v>
      </c>
      <c r="C69" s="16" t="s">
        <v>146</v>
      </c>
      <c r="D69" s="18">
        <v>458.4</v>
      </c>
      <c r="E69" s="18">
        <v>164</v>
      </c>
      <c r="F69" s="18">
        <v>25</v>
      </c>
      <c r="G69" s="19">
        <f t="shared" si="1"/>
        <v>647.4</v>
      </c>
    </row>
    <row r="70" spans="1:7" ht="30.75">
      <c r="A70" s="15">
        <v>62</v>
      </c>
      <c r="B70" s="21" t="s">
        <v>161</v>
      </c>
      <c r="C70" s="16" t="s">
        <v>162</v>
      </c>
      <c r="D70" s="17">
        <v>539.67999999999995</v>
      </c>
      <c r="E70" s="17">
        <v>80</v>
      </c>
      <c r="F70" s="18">
        <v>20</v>
      </c>
      <c r="G70" s="19">
        <f t="shared" si="1"/>
        <v>639.67999999999995</v>
      </c>
    </row>
    <row r="71" spans="1:7" ht="30.75">
      <c r="A71" s="15">
        <v>63</v>
      </c>
      <c r="B71" s="16" t="s">
        <v>111</v>
      </c>
      <c r="C71" s="16" t="s">
        <v>112</v>
      </c>
      <c r="D71" s="20">
        <v>520.6</v>
      </c>
      <c r="E71" s="17">
        <v>80.709999999999994</v>
      </c>
      <c r="F71" s="18">
        <v>21</v>
      </c>
      <c r="G71" s="19">
        <f t="shared" si="1"/>
        <v>622.31000000000006</v>
      </c>
    </row>
    <row r="72" spans="1:7" ht="30.75">
      <c r="A72" s="15">
        <v>64</v>
      </c>
      <c r="B72" s="16" t="s">
        <v>149</v>
      </c>
      <c r="C72" s="16" t="s">
        <v>150</v>
      </c>
      <c r="D72" s="17">
        <v>491.08</v>
      </c>
      <c r="E72" s="17">
        <v>113</v>
      </c>
      <c r="F72" s="18">
        <v>16</v>
      </c>
      <c r="G72" s="19">
        <f t="shared" si="1"/>
        <v>620.07999999999993</v>
      </c>
    </row>
    <row r="73" spans="1:7" ht="15.75">
      <c r="A73" s="15">
        <v>65</v>
      </c>
      <c r="B73" s="21" t="s">
        <v>213</v>
      </c>
      <c r="C73" s="16" t="s">
        <v>214</v>
      </c>
      <c r="D73" s="17">
        <v>332</v>
      </c>
      <c r="E73" s="17">
        <v>268</v>
      </c>
      <c r="F73" s="18">
        <v>16</v>
      </c>
      <c r="G73" s="19">
        <f t="shared" ref="G73:G104" si="2">F73+E73+D73</f>
        <v>616</v>
      </c>
    </row>
    <row r="74" spans="1:7" ht="30.75">
      <c r="A74" s="15">
        <v>66</v>
      </c>
      <c r="B74" s="16" t="s">
        <v>39</v>
      </c>
      <c r="C74" s="16" t="s">
        <v>40</v>
      </c>
      <c r="D74" s="17">
        <v>414.6</v>
      </c>
      <c r="E74" s="17">
        <v>175</v>
      </c>
      <c r="F74" s="18">
        <v>25</v>
      </c>
      <c r="G74" s="19">
        <f t="shared" si="2"/>
        <v>614.6</v>
      </c>
    </row>
    <row r="75" spans="1:7" ht="30.75">
      <c r="A75" s="15">
        <v>67</v>
      </c>
      <c r="B75" s="16" t="s">
        <v>157</v>
      </c>
      <c r="C75" s="16" t="s">
        <v>158</v>
      </c>
      <c r="D75" s="17">
        <v>402.6</v>
      </c>
      <c r="E75" s="17">
        <v>175.32</v>
      </c>
      <c r="F75" s="18">
        <v>36</v>
      </c>
      <c r="G75" s="19">
        <f t="shared" si="2"/>
        <v>613.92000000000007</v>
      </c>
    </row>
    <row r="76" spans="1:7" ht="30.75">
      <c r="A76" s="15">
        <v>68</v>
      </c>
      <c r="B76" s="21" t="s">
        <v>211</v>
      </c>
      <c r="C76" s="16" t="s">
        <v>212</v>
      </c>
      <c r="D76" s="17">
        <v>468.2</v>
      </c>
      <c r="E76" s="17">
        <v>93</v>
      </c>
      <c r="F76" s="18">
        <v>21</v>
      </c>
      <c r="G76" s="19">
        <f t="shared" si="2"/>
        <v>582.20000000000005</v>
      </c>
    </row>
    <row r="77" spans="1:7" ht="15.75">
      <c r="A77" s="15">
        <v>69</v>
      </c>
      <c r="B77" s="16" t="s">
        <v>87</v>
      </c>
      <c r="C77" s="16" t="s">
        <v>88</v>
      </c>
      <c r="D77" s="17">
        <v>473</v>
      </c>
      <c r="E77" s="17">
        <v>93.5</v>
      </c>
      <c r="F77" s="18">
        <v>14</v>
      </c>
      <c r="G77" s="19">
        <f t="shared" si="2"/>
        <v>580.5</v>
      </c>
    </row>
    <row r="78" spans="1:7" ht="15.75">
      <c r="A78" s="15">
        <v>70</v>
      </c>
      <c r="B78" s="21" t="s">
        <v>203</v>
      </c>
      <c r="C78" s="16" t="s">
        <v>204</v>
      </c>
      <c r="D78" s="17">
        <v>452</v>
      </c>
      <c r="E78" s="17">
        <v>89</v>
      </c>
      <c r="F78" s="18">
        <v>25</v>
      </c>
      <c r="G78" s="19">
        <f t="shared" si="2"/>
        <v>566</v>
      </c>
    </row>
    <row r="79" spans="1:7" ht="15.75">
      <c r="A79" s="15">
        <v>71</v>
      </c>
      <c r="B79" s="16" t="s">
        <v>55</v>
      </c>
      <c r="C79" s="16" t="s">
        <v>56</v>
      </c>
      <c r="D79" s="17">
        <v>426.2</v>
      </c>
      <c r="E79" s="17">
        <v>90.86</v>
      </c>
      <c r="F79" s="18">
        <v>25</v>
      </c>
      <c r="G79" s="19">
        <f t="shared" si="2"/>
        <v>542.05999999999995</v>
      </c>
    </row>
    <row r="80" spans="1:7" ht="15.75">
      <c r="A80" s="15">
        <v>72</v>
      </c>
      <c r="B80" s="21" t="s">
        <v>171</v>
      </c>
      <c r="C80" s="16" t="s">
        <v>172</v>
      </c>
      <c r="D80" s="18">
        <v>375.2</v>
      </c>
      <c r="E80" s="18">
        <v>138.21</v>
      </c>
      <c r="F80" s="18">
        <v>16</v>
      </c>
      <c r="G80" s="19">
        <f t="shared" si="2"/>
        <v>529.41</v>
      </c>
    </row>
    <row r="81" spans="1:7" ht="15.75">
      <c r="A81" s="15">
        <v>73</v>
      </c>
      <c r="B81" s="21" t="s">
        <v>195</v>
      </c>
      <c r="C81" s="16" t="s">
        <v>196</v>
      </c>
      <c r="D81" s="17">
        <v>438.72</v>
      </c>
      <c r="E81" s="17">
        <v>73.069999999999993</v>
      </c>
      <c r="F81" s="18">
        <v>14</v>
      </c>
      <c r="G81" s="19">
        <f t="shared" si="2"/>
        <v>525.79</v>
      </c>
    </row>
    <row r="82" spans="1:7" ht="30.75">
      <c r="A82" s="15">
        <v>74</v>
      </c>
      <c r="B82" s="16" t="s">
        <v>33</v>
      </c>
      <c r="C82" s="16" t="s">
        <v>34</v>
      </c>
      <c r="D82" s="17">
        <v>393.4</v>
      </c>
      <c r="E82" s="17">
        <v>104.58</v>
      </c>
      <c r="F82" s="18">
        <v>25</v>
      </c>
      <c r="G82" s="19">
        <f t="shared" si="2"/>
        <v>522.98</v>
      </c>
    </row>
    <row r="83" spans="1:7" ht="30.75">
      <c r="A83" s="15">
        <v>75</v>
      </c>
      <c r="B83" s="16" t="s">
        <v>25</v>
      </c>
      <c r="C83" s="16" t="s">
        <v>26</v>
      </c>
      <c r="D83" s="17">
        <v>350.2</v>
      </c>
      <c r="E83" s="17">
        <v>144</v>
      </c>
      <c r="F83" s="18">
        <v>25</v>
      </c>
      <c r="G83" s="19">
        <f t="shared" si="2"/>
        <v>519.20000000000005</v>
      </c>
    </row>
    <row r="84" spans="1:7" ht="15.75">
      <c r="A84" s="15">
        <v>76</v>
      </c>
      <c r="B84" s="21" t="s">
        <v>187</v>
      </c>
      <c r="C84" s="21" t="s">
        <v>188</v>
      </c>
      <c r="D84" s="18">
        <v>378.8</v>
      </c>
      <c r="E84" s="18">
        <v>114.86</v>
      </c>
      <c r="F84" s="18">
        <v>25</v>
      </c>
      <c r="G84" s="19">
        <f t="shared" si="2"/>
        <v>518.66000000000008</v>
      </c>
    </row>
    <row r="85" spans="1:7" s="9" customFormat="1" ht="15.75">
      <c r="A85" s="15">
        <v>77</v>
      </c>
      <c r="B85" s="21" t="s">
        <v>193</v>
      </c>
      <c r="C85" s="16" t="s">
        <v>194</v>
      </c>
      <c r="D85" s="17">
        <v>320.39999999999998</v>
      </c>
      <c r="E85" s="17">
        <v>160</v>
      </c>
      <c r="F85" s="18">
        <v>37</v>
      </c>
      <c r="G85" s="19">
        <f t="shared" si="2"/>
        <v>517.4</v>
      </c>
    </row>
    <row r="86" spans="1:7" s="9" customFormat="1" ht="15.75">
      <c r="A86" s="15">
        <v>78</v>
      </c>
      <c r="B86" s="16" t="s">
        <v>141</v>
      </c>
      <c r="C86" s="16" t="s">
        <v>142</v>
      </c>
      <c r="D86" s="18">
        <v>408.8</v>
      </c>
      <c r="E86" s="18">
        <v>86.43</v>
      </c>
      <c r="F86" s="18">
        <v>21</v>
      </c>
      <c r="G86" s="19">
        <f t="shared" si="2"/>
        <v>516.23</v>
      </c>
    </row>
    <row r="87" spans="1:7" s="9" customFormat="1" ht="30.75">
      <c r="A87" s="15">
        <v>79</v>
      </c>
      <c r="B87" s="16" t="s">
        <v>21</v>
      </c>
      <c r="C87" s="16" t="s">
        <v>22</v>
      </c>
      <c r="D87" s="17">
        <v>386</v>
      </c>
      <c r="E87" s="17">
        <v>97.82</v>
      </c>
      <c r="F87" s="18">
        <v>25</v>
      </c>
      <c r="G87" s="19">
        <f t="shared" si="2"/>
        <v>508.82</v>
      </c>
    </row>
    <row r="88" spans="1:7" s="9" customFormat="1" ht="15.75">
      <c r="A88" s="15">
        <v>80</v>
      </c>
      <c r="B88" s="21" t="s">
        <v>219</v>
      </c>
      <c r="C88" s="22" t="s">
        <v>220</v>
      </c>
      <c r="D88" s="17">
        <v>401.2</v>
      </c>
      <c r="E88" s="17">
        <v>87.5</v>
      </c>
      <c r="F88" s="18">
        <v>14</v>
      </c>
      <c r="G88" s="19">
        <f t="shared" si="2"/>
        <v>502.7</v>
      </c>
    </row>
    <row r="89" spans="1:7" s="9" customFormat="1" ht="15.75">
      <c r="A89" s="15">
        <v>81</v>
      </c>
      <c r="B89" s="21" t="s">
        <v>221</v>
      </c>
      <c r="C89" s="22" t="s">
        <v>222</v>
      </c>
      <c r="D89" s="17">
        <v>395.4</v>
      </c>
      <c r="E89" s="17">
        <v>72.5</v>
      </c>
      <c r="F89" s="18">
        <v>16</v>
      </c>
      <c r="G89" s="19">
        <f t="shared" si="2"/>
        <v>483.9</v>
      </c>
    </row>
    <row r="90" spans="1:7" s="9" customFormat="1" ht="30.75">
      <c r="A90" s="15">
        <v>82</v>
      </c>
      <c r="B90" s="21" t="s">
        <v>133</v>
      </c>
      <c r="C90" s="16" t="s">
        <v>134</v>
      </c>
      <c r="D90" s="18">
        <v>353</v>
      </c>
      <c r="E90" s="18">
        <v>108.5</v>
      </c>
      <c r="F90" s="18">
        <v>21</v>
      </c>
      <c r="G90" s="19">
        <f t="shared" si="2"/>
        <v>482.5</v>
      </c>
    </row>
    <row r="91" spans="1:7" s="9" customFormat="1" ht="30.75">
      <c r="A91" s="15">
        <v>83</v>
      </c>
      <c r="B91" s="21" t="s">
        <v>227</v>
      </c>
      <c r="C91" s="22" t="s">
        <v>228</v>
      </c>
      <c r="D91" s="17">
        <v>344.8</v>
      </c>
      <c r="E91" s="17">
        <v>76.069999999999993</v>
      </c>
      <c r="F91" s="18">
        <v>25</v>
      </c>
      <c r="G91" s="19">
        <f t="shared" si="2"/>
        <v>445.87</v>
      </c>
    </row>
    <row r="92" spans="1:7" s="9" customFormat="1" ht="15.75">
      <c r="A92" s="15">
        <v>84</v>
      </c>
      <c r="B92" s="16" t="s">
        <v>83</v>
      </c>
      <c r="C92" s="16" t="s">
        <v>84</v>
      </c>
      <c r="D92" s="17">
        <v>300.8</v>
      </c>
      <c r="E92" s="17">
        <v>112.71</v>
      </c>
      <c r="F92" s="18">
        <v>21</v>
      </c>
      <c r="G92" s="19">
        <f t="shared" si="2"/>
        <v>434.51</v>
      </c>
    </row>
    <row r="93" spans="1:7" s="9" customFormat="1" ht="15.75">
      <c r="A93" s="15">
        <v>85</v>
      </c>
      <c r="B93" s="16" t="s">
        <v>49</v>
      </c>
      <c r="C93" s="16" t="s">
        <v>50</v>
      </c>
      <c r="D93" s="17">
        <v>325.39999999999998</v>
      </c>
      <c r="E93" s="17">
        <v>69.25</v>
      </c>
      <c r="F93" s="18">
        <v>25</v>
      </c>
      <c r="G93" s="19">
        <f t="shared" si="2"/>
        <v>419.65</v>
      </c>
    </row>
    <row r="94" spans="1:7" s="9" customFormat="1" ht="30.75">
      <c r="A94" s="15">
        <v>86</v>
      </c>
      <c r="B94" s="16" t="s">
        <v>103</v>
      </c>
      <c r="C94" s="16" t="s">
        <v>104</v>
      </c>
      <c r="D94" s="17">
        <v>254</v>
      </c>
      <c r="E94" s="17">
        <v>129.33000000000001</v>
      </c>
      <c r="F94" s="18">
        <v>25</v>
      </c>
      <c r="G94" s="19">
        <f t="shared" si="2"/>
        <v>408.33000000000004</v>
      </c>
    </row>
    <row r="95" spans="1:7" s="9" customFormat="1" ht="30.75">
      <c r="A95" s="15">
        <v>87</v>
      </c>
      <c r="B95" s="16" t="s">
        <v>101</v>
      </c>
      <c r="C95" s="16" t="s">
        <v>102</v>
      </c>
      <c r="D95" s="17">
        <v>270</v>
      </c>
      <c r="E95" s="17">
        <v>117.5</v>
      </c>
      <c r="F95" s="18">
        <v>16</v>
      </c>
      <c r="G95" s="19">
        <f t="shared" si="2"/>
        <v>403.5</v>
      </c>
    </row>
    <row r="96" spans="1:7" s="9" customFormat="1" ht="15.75">
      <c r="A96" s="15">
        <v>88</v>
      </c>
      <c r="B96" s="21" t="s">
        <v>199</v>
      </c>
      <c r="C96" s="16" t="s">
        <v>200</v>
      </c>
      <c r="D96" s="17">
        <v>275.60000000000002</v>
      </c>
      <c r="E96" s="17">
        <v>96.68</v>
      </c>
      <c r="F96" s="18">
        <v>24</v>
      </c>
      <c r="G96" s="19">
        <f t="shared" si="2"/>
        <v>396.28000000000003</v>
      </c>
    </row>
    <row r="97" spans="1:7" s="9" customFormat="1" ht="15.75">
      <c r="A97" s="15">
        <v>89</v>
      </c>
      <c r="B97" s="16" t="s">
        <v>69</v>
      </c>
      <c r="C97" s="16" t="s">
        <v>70</v>
      </c>
      <c r="D97" s="17">
        <v>230.4</v>
      </c>
      <c r="E97" s="17">
        <v>143</v>
      </c>
      <c r="F97" s="18">
        <v>21</v>
      </c>
      <c r="G97" s="19">
        <f t="shared" si="2"/>
        <v>394.4</v>
      </c>
    </row>
    <row r="98" spans="1:7" s="9" customFormat="1" ht="30.75">
      <c r="A98" s="15">
        <v>90</v>
      </c>
      <c r="B98" s="16" t="s">
        <v>139</v>
      </c>
      <c r="C98" s="16" t="s">
        <v>140</v>
      </c>
      <c r="D98" s="18">
        <v>215</v>
      </c>
      <c r="E98" s="18">
        <v>157.13999999999999</v>
      </c>
      <c r="F98" s="18">
        <v>16</v>
      </c>
      <c r="G98" s="19">
        <f t="shared" si="2"/>
        <v>388.14</v>
      </c>
    </row>
    <row r="99" spans="1:7" s="9" customFormat="1" ht="15.75">
      <c r="A99" s="15">
        <v>91</v>
      </c>
      <c r="B99" s="16" t="s">
        <v>16</v>
      </c>
      <c r="C99" s="16" t="s">
        <v>17</v>
      </c>
      <c r="D99" s="17">
        <v>256</v>
      </c>
      <c r="E99" s="17">
        <v>113</v>
      </c>
      <c r="F99" s="18">
        <v>16</v>
      </c>
      <c r="G99" s="19">
        <f t="shared" si="2"/>
        <v>385</v>
      </c>
    </row>
    <row r="100" spans="1:7" s="9" customFormat="1" ht="15.75">
      <c r="A100" s="15">
        <v>92</v>
      </c>
      <c r="B100" s="21" t="s">
        <v>167</v>
      </c>
      <c r="C100" s="21" t="s">
        <v>168</v>
      </c>
      <c r="D100" s="17">
        <v>255.4</v>
      </c>
      <c r="E100" s="17">
        <v>111.5</v>
      </c>
      <c r="F100" s="18">
        <v>16</v>
      </c>
      <c r="G100" s="19">
        <f t="shared" si="2"/>
        <v>382.9</v>
      </c>
    </row>
    <row r="101" spans="1:7" s="9" customFormat="1" ht="15.75">
      <c r="A101" s="15">
        <v>93</v>
      </c>
      <c r="B101" s="16" t="s">
        <v>59</v>
      </c>
      <c r="C101" s="16" t="s">
        <v>60</v>
      </c>
      <c r="D101" s="17">
        <v>276.39999999999998</v>
      </c>
      <c r="E101" s="17">
        <v>80</v>
      </c>
      <c r="F101" s="18">
        <v>25</v>
      </c>
      <c r="G101" s="19">
        <f t="shared" si="2"/>
        <v>381.4</v>
      </c>
    </row>
    <row r="102" spans="1:7" s="9" customFormat="1" ht="30.75">
      <c r="A102" s="15">
        <v>94</v>
      </c>
      <c r="B102" s="16" t="s">
        <v>23</v>
      </c>
      <c r="C102" s="16" t="s">
        <v>24</v>
      </c>
      <c r="D102" s="18">
        <v>264.39999999999998</v>
      </c>
      <c r="E102" s="18">
        <v>78</v>
      </c>
      <c r="F102" s="18">
        <v>16</v>
      </c>
      <c r="G102" s="19">
        <f t="shared" si="2"/>
        <v>358.4</v>
      </c>
    </row>
    <row r="103" spans="1:7" s="9" customFormat="1" ht="30.75">
      <c r="A103" s="15">
        <v>95</v>
      </c>
      <c r="B103" s="16" t="s">
        <v>117</v>
      </c>
      <c r="C103" s="16" t="s">
        <v>118</v>
      </c>
      <c r="D103" s="17">
        <v>262.2</v>
      </c>
      <c r="E103" s="17">
        <v>66.64</v>
      </c>
      <c r="F103" s="18">
        <v>21</v>
      </c>
      <c r="G103" s="19">
        <f t="shared" si="2"/>
        <v>349.84</v>
      </c>
    </row>
    <row r="104" spans="1:7" s="9" customFormat="1" ht="15.75">
      <c r="A104" s="15">
        <v>96</v>
      </c>
      <c r="B104" s="21" t="s">
        <v>223</v>
      </c>
      <c r="C104" s="22" t="s">
        <v>224</v>
      </c>
      <c r="D104" s="17">
        <v>245.28</v>
      </c>
      <c r="E104" s="17">
        <v>83</v>
      </c>
      <c r="F104" s="18">
        <v>20</v>
      </c>
      <c r="G104" s="19">
        <f t="shared" si="2"/>
        <v>348.28</v>
      </c>
    </row>
    <row r="105" spans="1:7" s="9" customFormat="1" ht="15.75">
      <c r="A105" s="15">
        <v>97</v>
      </c>
      <c r="B105" s="16" t="s">
        <v>131</v>
      </c>
      <c r="C105" s="16" t="s">
        <v>132</v>
      </c>
      <c r="D105" s="18">
        <v>243.6</v>
      </c>
      <c r="E105" s="18">
        <v>61.5</v>
      </c>
      <c r="F105" s="18">
        <v>25</v>
      </c>
      <c r="G105" s="19">
        <f t="shared" ref="G105:G136" si="3">F105+E105+D105</f>
        <v>330.1</v>
      </c>
    </row>
    <row r="106" spans="1:7" s="9" customFormat="1" ht="30.75">
      <c r="A106" s="15">
        <v>98</v>
      </c>
      <c r="B106" s="21" t="s">
        <v>169</v>
      </c>
      <c r="C106" s="16" t="s">
        <v>170</v>
      </c>
      <c r="D106" s="18">
        <v>199.6</v>
      </c>
      <c r="E106" s="18">
        <v>122</v>
      </c>
      <c r="F106" s="18">
        <v>4</v>
      </c>
      <c r="G106" s="19">
        <f t="shared" si="3"/>
        <v>325.60000000000002</v>
      </c>
    </row>
    <row r="107" spans="1:7" s="9" customFormat="1" ht="15.75">
      <c r="A107" s="15">
        <v>99</v>
      </c>
      <c r="B107" s="21" t="s">
        <v>151</v>
      </c>
      <c r="C107" s="16" t="s">
        <v>152</v>
      </c>
      <c r="D107" s="17">
        <v>168</v>
      </c>
      <c r="E107" s="17">
        <v>137</v>
      </c>
      <c r="F107" s="18">
        <v>16</v>
      </c>
      <c r="G107" s="19">
        <f t="shared" si="3"/>
        <v>321</v>
      </c>
    </row>
    <row r="108" spans="1:7" s="9" customFormat="1" ht="30.75">
      <c r="A108" s="15">
        <v>100</v>
      </c>
      <c r="B108" s="21" t="s">
        <v>225</v>
      </c>
      <c r="C108" s="22" t="s">
        <v>226</v>
      </c>
      <c r="D108" s="17">
        <v>199</v>
      </c>
      <c r="E108" s="17">
        <v>83.93</v>
      </c>
      <c r="F108" s="18">
        <v>24</v>
      </c>
      <c r="G108" s="19">
        <f t="shared" si="3"/>
        <v>306.93</v>
      </c>
    </row>
    <row r="109" spans="1:7" s="9" customFormat="1" ht="15.75">
      <c r="A109" s="15">
        <v>101</v>
      </c>
      <c r="B109" s="21" t="s">
        <v>197</v>
      </c>
      <c r="C109" s="21" t="s">
        <v>198</v>
      </c>
      <c r="D109" s="17">
        <v>64</v>
      </c>
      <c r="E109" s="17">
        <v>221.93</v>
      </c>
      <c r="F109" s="18">
        <v>16</v>
      </c>
      <c r="G109" s="19">
        <f t="shared" si="3"/>
        <v>301.93</v>
      </c>
    </row>
    <row r="110" spans="1:7" s="9" customFormat="1" ht="30.75">
      <c r="A110" s="15">
        <v>102</v>
      </c>
      <c r="B110" s="16" t="s">
        <v>41</v>
      </c>
      <c r="C110" s="16" t="s">
        <v>42</v>
      </c>
      <c r="D110" s="17">
        <v>182</v>
      </c>
      <c r="E110" s="17">
        <v>80.5</v>
      </c>
      <c r="F110" s="18">
        <v>10</v>
      </c>
      <c r="G110" s="19">
        <f t="shared" si="3"/>
        <v>272.5</v>
      </c>
    </row>
    <row r="111" spans="1:7" s="9" customFormat="1" ht="30.75">
      <c r="A111" s="15">
        <v>103</v>
      </c>
      <c r="B111" s="16" t="s">
        <v>45</v>
      </c>
      <c r="C111" s="16" t="s">
        <v>46</v>
      </c>
      <c r="D111" s="17">
        <v>187</v>
      </c>
      <c r="E111" s="17">
        <v>60</v>
      </c>
      <c r="F111" s="18">
        <v>16</v>
      </c>
      <c r="G111" s="19">
        <f t="shared" si="3"/>
        <v>263</v>
      </c>
    </row>
    <row r="112" spans="1:7" s="9" customFormat="1" ht="15.75">
      <c r="A112" s="15">
        <v>104</v>
      </c>
      <c r="B112" s="21" t="s">
        <v>201</v>
      </c>
      <c r="C112" s="16" t="s">
        <v>202</v>
      </c>
      <c r="D112" s="17">
        <v>149</v>
      </c>
      <c r="E112" s="17">
        <v>89.57</v>
      </c>
      <c r="F112" s="18">
        <v>16</v>
      </c>
      <c r="G112" s="19">
        <f t="shared" si="3"/>
        <v>254.57</v>
      </c>
    </row>
    <row r="113" spans="1:7" s="28" customFormat="1" ht="30.75">
      <c r="A113" s="15">
        <v>105</v>
      </c>
      <c r="B113" s="21" t="s">
        <v>191</v>
      </c>
      <c r="C113" s="16" t="s">
        <v>192</v>
      </c>
      <c r="D113" s="17">
        <v>175.04</v>
      </c>
      <c r="E113" s="17">
        <v>45</v>
      </c>
      <c r="F113" s="18">
        <v>21</v>
      </c>
      <c r="G113" s="19">
        <f t="shared" si="3"/>
        <v>241.04</v>
      </c>
    </row>
    <row r="114" spans="1:7" s="1" customFormat="1" ht="15.75">
      <c r="A114" s="15">
        <v>106</v>
      </c>
      <c r="B114" s="21" t="s">
        <v>177</v>
      </c>
      <c r="C114" s="16" t="s">
        <v>178</v>
      </c>
      <c r="D114" s="18">
        <v>119.4</v>
      </c>
      <c r="E114" s="18">
        <v>77.5</v>
      </c>
      <c r="F114" s="18">
        <v>25</v>
      </c>
      <c r="G114" s="19">
        <f t="shared" si="3"/>
        <v>221.9</v>
      </c>
    </row>
    <row r="115" spans="1:7" s="1" customFormat="1" ht="30.75">
      <c r="A115" s="15">
        <v>107</v>
      </c>
      <c r="B115" s="21" t="s">
        <v>229</v>
      </c>
      <c r="C115" s="23" t="s">
        <v>230</v>
      </c>
      <c r="D115" s="17">
        <v>38</v>
      </c>
      <c r="E115" s="17">
        <v>164</v>
      </c>
      <c r="F115" s="18">
        <v>6</v>
      </c>
      <c r="G115" s="19">
        <f t="shared" si="3"/>
        <v>208</v>
      </c>
    </row>
    <row r="116" spans="1:7" s="1" customFormat="1" ht="15.75">
      <c r="A116" s="24"/>
      <c r="B116" s="25"/>
      <c r="C116" s="26" t="s">
        <v>231</v>
      </c>
      <c r="D116" s="27">
        <f>SUM(D9:D115)</f>
        <v>87267.829999999987</v>
      </c>
      <c r="E116" s="27">
        <f>SUM(E9:E115)</f>
        <v>22035.33</v>
      </c>
      <c r="F116" s="27">
        <f>SUM(F9:F115)</f>
        <v>2844</v>
      </c>
      <c r="G116" s="27">
        <f>SUM(G9:G112)</f>
        <v>111476.21999999996</v>
      </c>
    </row>
    <row r="117" spans="1:7" s="1" customFormat="1">
      <c r="B117" s="2"/>
      <c r="C117" s="3"/>
      <c r="D117" s="4"/>
      <c r="E117" s="4"/>
      <c r="F117" s="4"/>
      <c r="G117" s="4"/>
    </row>
    <row r="118" spans="1:7" s="1" customFormat="1">
      <c r="B118" s="2"/>
      <c r="C118" s="3"/>
      <c r="D118" s="4"/>
      <c r="E118" s="4"/>
      <c r="F118" s="4"/>
      <c r="G118" s="4"/>
    </row>
    <row r="119" spans="1:7" s="1" customFormat="1">
      <c r="B119" s="29"/>
      <c r="C119" s="5" t="s">
        <v>1</v>
      </c>
      <c r="D119" s="6"/>
      <c r="E119" s="6"/>
      <c r="F119" s="4"/>
      <c r="G119" s="4"/>
    </row>
    <row r="120" spans="1:7" s="1" customFormat="1">
      <c r="B120" s="2"/>
      <c r="C120" s="5" t="s">
        <v>232</v>
      </c>
      <c r="D120" s="6"/>
      <c r="E120" s="6"/>
      <c r="F120" s="4"/>
      <c r="G120" s="4"/>
    </row>
    <row r="121" spans="1:7" s="9" customFormat="1" ht="25.5" customHeight="1">
      <c r="A121" s="1"/>
      <c r="B121" s="2"/>
      <c r="C121" s="3"/>
      <c r="D121" s="4"/>
      <c r="E121" s="4"/>
      <c r="F121" s="4"/>
      <c r="G121" s="4"/>
    </row>
    <row r="122" spans="1:7" ht="66.75" customHeight="1">
      <c r="A122" s="43" t="s">
        <v>4</v>
      </c>
      <c r="B122" s="44" t="s">
        <v>5</v>
      </c>
      <c r="C122" s="44" t="s">
        <v>6</v>
      </c>
      <c r="D122" s="48" t="s">
        <v>7</v>
      </c>
      <c r="E122" s="48"/>
      <c r="F122" s="48"/>
      <c r="G122" s="48"/>
    </row>
    <row r="123" spans="1:7" ht="25.5" customHeight="1">
      <c r="A123" s="43"/>
      <c r="B123" s="44"/>
      <c r="C123" s="44"/>
      <c r="D123" s="11" t="s">
        <v>9</v>
      </c>
      <c r="E123" s="11" t="s">
        <v>10</v>
      </c>
      <c r="F123" s="12" t="s">
        <v>11</v>
      </c>
      <c r="G123" s="13" t="s">
        <v>12</v>
      </c>
    </row>
    <row r="124" spans="1:7" ht="25.5" customHeight="1">
      <c r="A124" s="31"/>
      <c r="B124" s="16" t="s">
        <v>233</v>
      </c>
      <c r="C124" s="16" t="s">
        <v>234</v>
      </c>
      <c r="D124" s="21">
        <v>0</v>
      </c>
      <c r="E124" s="21">
        <v>450</v>
      </c>
      <c r="F124" s="16">
        <v>2</v>
      </c>
      <c r="G124" s="32">
        <f t="shared" ref="G124:G129" si="4">F124+E124+D124</f>
        <v>452</v>
      </c>
    </row>
    <row r="125" spans="1:7" ht="15.75">
      <c r="A125" s="31"/>
      <c r="B125" s="21" t="s">
        <v>235</v>
      </c>
      <c r="C125" s="16" t="s">
        <v>236</v>
      </c>
      <c r="D125" s="16">
        <v>9</v>
      </c>
      <c r="E125" s="16">
        <v>55.5</v>
      </c>
      <c r="F125" s="21">
        <v>21</v>
      </c>
      <c r="G125" s="32">
        <f t="shared" si="4"/>
        <v>85.5</v>
      </c>
    </row>
    <row r="126" spans="1:7" ht="15.75">
      <c r="A126" s="31"/>
      <c r="B126" s="21" t="s">
        <v>237</v>
      </c>
      <c r="C126" s="16" t="s">
        <v>238</v>
      </c>
      <c r="D126" s="16">
        <v>4</v>
      </c>
      <c r="E126" s="16">
        <v>209</v>
      </c>
      <c r="F126" s="21">
        <v>7</v>
      </c>
      <c r="G126" s="32">
        <f t="shared" si="4"/>
        <v>220</v>
      </c>
    </row>
    <row r="127" spans="1:7" ht="30.75">
      <c r="A127" s="31"/>
      <c r="B127" s="21" t="s">
        <v>239</v>
      </c>
      <c r="C127" s="16" t="s">
        <v>240</v>
      </c>
      <c r="D127" s="16">
        <v>97</v>
      </c>
      <c r="E127" s="16">
        <v>250.9</v>
      </c>
      <c r="F127" s="21">
        <v>25</v>
      </c>
      <c r="G127" s="32">
        <f t="shared" si="4"/>
        <v>372.9</v>
      </c>
    </row>
    <row r="128" spans="1:7" ht="30.75">
      <c r="A128" s="31"/>
      <c r="B128" s="21" t="s">
        <v>241</v>
      </c>
      <c r="C128" s="16" t="s">
        <v>242</v>
      </c>
      <c r="D128" s="16">
        <v>59</v>
      </c>
      <c r="E128" s="16">
        <v>83.33</v>
      </c>
      <c r="F128" s="21">
        <v>16</v>
      </c>
      <c r="G128" s="32">
        <f t="shared" si="4"/>
        <v>158.32999999999998</v>
      </c>
    </row>
    <row r="129" spans="1:7" s="9" customFormat="1" ht="30.75">
      <c r="A129" s="31"/>
      <c r="B129" s="21" t="s">
        <v>243</v>
      </c>
      <c r="C129" s="16" t="s">
        <v>244</v>
      </c>
      <c r="D129" s="16">
        <v>0</v>
      </c>
      <c r="E129" s="16">
        <v>120.71</v>
      </c>
      <c r="F129" s="21">
        <v>16</v>
      </c>
      <c r="G129" s="32">
        <f t="shared" si="4"/>
        <v>136.70999999999998</v>
      </c>
    </row>
    <row r="130" spans="1:7" ht="15.75">
      <c r="A130" s="34"/>
      <c r="B130" s="35"/>
      <c r="C130" s="35" t="s">
        <v>231</v>
      </c>
      <c r="D130" s="36">
        <f t="shared" ref="D130:F130" si="5">SUM(D124:D129)</f>
        <v>169</v>
      </c>
      <c r="E130" s="36">
        <f t="shared" si="5"/>
        <v>1169.44</v>
      </c>
      <c r="F130" s="36">
        <f t="shared" si="5"/>
        <v>87</v>
      </c>
      <c r="G130" s="36">
        <f>SUM(G124:G129)</f>
        <v>1425.44</v>
      </c>
    </row>
  </sheetData>
  <mergeCells count="8">
    <mergeCell ref="A7:A8"/>
    <mergeCell ref="B7:B8"/>
    <mergeCell ref="C7:C8"/>
    <mergeCell ref="D7:G7"/>
    <mergeCell ref="A122:A123"/>
    <mergeCell ref="B122:B123"/>
    <mergeCell ref="C122:C123"/>
    <mergeCell ref="D122:G122"/>
  </mergeCells>
  <printOptions horizontalCentered="1"/>
  <pageMargins left="0" right="0" top="0.196850393700787" bottom="0.59055118110236204" header="0.118110236220472" footer="0.118110236220472"/>
  <pageSetup paperSize="9" scale="54" fitToHeight="3" orientation="landscape" horizontalDpi="300" verticalDpi="300" r:id="rId1"/>
  <headerFooter alignWithMargins="0">
    <oddHeader>&amp;RPresedinte-Director General
Lucian Vasile BARA</oddHeader>
    <oddFooter>&amp;CDirector DRC,
Ovidiu MUNTEANU&amp;Rasistenta Clinica in Ambulatoriu, Medicina Dentara, asistenta Medicina Primara, servicii paraclinice
Ec.Adriana COSOREANU</oddFooter>
  </headerFooter>
  <rowBreaks count="1" manualBreakCount="1">
    <brk id="4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2:D116"/>
  <sheetViews>
    <sheetView zoomScaleNormal="100" workbookViewId="0">
      <pane ySplit="8" topLeftCell="A60" activePane="bottomLeft" state="frozen"/>
      <selection activeCell="H124" sqref="H124:H129"/>
      <selection pane="bottomLeft" activeCell="H124" sqref="H124:H129"/>
    </sheetView>
  </sheetViews>
  <sheetFormatPr defaultRowHeight="12.75"/>
  <cols>
    <col min="1" max="1" width="9.140625" style="14"/>
    <col min="2" max="2" width="9.85546875" style="37" customWidth="1"/>
    <col min="3" max="3" width="34.42578125" style="38" customWidth="1"/>
    <col min="4" max="4" width="26" style="14" customWidth="1"/>
    <col min="5" max="16384" width="9.140625" style="14"/>
  </cols>
  <sheetData>
    <row r="2" spans="1:4" s="1" customFormat="1">
      <c r="B2" s="2"/>
      <c r="C2" s="3"/>
    </row>
    <row r="3" spans="1:4" s="1" customFormat="1">
      <c r="A3" s="3"/>
      <c r="B3" s="2"/>
      <c r="C3" s="5" t="s">
        <v>0</v>
      </c>
    </row>
    <row r="4" spans="1:4" s="1" customFormat="1">
      <c r="B4" s="2"/>
      <c r="C4" s="7" t="s">
        <v>1</v>
      </c>
    </row>
    <row r="5" spans="1:4" s="1" customFormat="1">
      <c r="B5" s="2"/>
      <c r="C5" s="7"/>
    </row>
    <row r="6" spans="1:4" s="1" customFormat="1">
      <c r="B6" s="2"/>
      <c r="C6" s="10" t="s">
        <v>3</v>
      </c>
    </row>
    <row r="7" spans="1:4" s="9" customFormat="1" ht="25.5" customHeight="1">
      <c r="A7" s="43" t="s">
        <v>4</v>
      </c>
      <c r="B7" s="44" t="s">
        <v>5</v>
      </c>
      <c r="C7" s="44" t="s">
        <v>6</v>
      </c>
      <c r="D7" s="40" t="s">
        <v>8</v>
      </c>
    </row>
    <row r="8" spans="1:4" ht="75" customHeight="1">
      <c r="A8" s="43"/>
      <c r="B8" s="44"/>
      <c r="C8" s="44"/>
      <c r="D8" s="12" t="s">
        <v>245</v>
      </c>
    </row>
    <row r="9" spans="1:4" ht="30.75">
      <c r="A9" s="15">
        <v>1</v>
      </c>
      <c r="B9" s="16" t="s">
        <v>77</v>
      </c>
      <c r="C9" s="16" t="s">
        <v>78</v>
      </c>
      <c r="D9" s="19">
        <v>704</v>
      </c>
    </row>
    <row r="10" spans="1:4" ht="30.75">
      <c r="A10" s="15">
        <v>2</v>
      </c>
      <c r="B10" s="16" t="s">
        <v>99</v>
      </c>
      <c r="C10" s="16" t="s">
        <v>100</v>
      </c>
      <c r="D10" s="19">
        <v>652</v>
      </c>
    </row>
    <row r="11" spans="1:4" ht="15.75">
      <c r="A11" s="15">
        <v>3</v>
      </c>
      <c r="B11" s="21" t="s">
        <v>143</v>
      </c>
      <c r="C11" s="16" t="s">
        <v>144</v>
      </c>
      <c r="D11" s="19">
        <v>592</v>
      </c>
    </row>
    <row r="12" spans="1:4" ht="15.75">
      <c r="A12" s="15">
        <v>4</v>
      </c>
      <c r="B12" s="21" t="s">
        <v>127</v>
      </c>
      <c r="C12" s="16" t="s">
        <v>128</v>
      </c>
      <c r="D12" s="19">
        <v>572</v>
      </c>
    </row>
    <row r="13" spans="1:4" ht="15.75">
      <c r="A13" s="15">
        <v>5</v>
      </c>
      <c r="B13" s="16" t="s">
        <v>43</v>
      </c>
      <c r="C13" s="16" t="s">
        <v>44</v>
      </c>
      <c r="D13" s="19">
        <v>474</v>
      </c>
    </row>
    <row r="14" spans="1:4" ht="30.75">
      <c r="A14" s="15">
        <v>6</v>
      </c>
      <c r="B14" s="16" t="s">
        <v>119</v>
      </c>
      <c r="C14" s="16" t="s">
        <v>120</v>
      </c>
      <c r="D14" s="19">
        <v>420</v>
      </c>
    </row>
    <row r="15" spans="1:4" ht="15.75">
      <c r="A15" s="15">
        <v>7</v>
      </c>
      <c r="B15" s="16" t="s">
        <v>51</v>
      </c>
      <c r="C15" s="16" t="s">
        <v>52</v>
      </c>
      <c r="D15" s="19">
        <v>385</v>
      </c>
    </row>
    <row r="16" spans="1:4" ht="15.75">
      <c r="A16" s="15">
        <v>8</v>
      </c>
      <c r="B16" s="16" t="s">
        <v>19</v>
      </c>
      <c r="C16" s="16" t="s">
        <v>20</v>
      </c>
      <c r="D16" s="19">
        <v>307</v>
      </c>
    </row>
    <row r="17" spans="1:4" ht="15.75">
      <c r="A17" s="15">
        <v>9</v>
      </c>
      <c r="B17" s="16" t="s">
        <v>37</v>
      </c>
      <c r="C17" s="16" t="s">
        <v>38</v>
      </c>
      <c r="D17" s="19">
        <v>307</v>
      </c>
    </row>
    <row r="18" spans="1:4" ht="15.75">
      <c r="A18" s="15">
        <v>10</v>
      </c>
      <c r="B18" s="16" t="s">
        <v>47</v>
      </c>
      <c r="C18" s="16" t="s">
        <v>48</v>
      </c>
      <c r="D18" s="19">
        <v>307</v>
      </c>
    </row>
    <row r="19" spans="1:4" ht="15.75">
      <c r="A19" s="15">
        <v>11</v>
      </c>
      <c r="B19" s="21" t="s">
        <v>205</v>
      </c>
      <c r="C19" s="16" t="s">
        <v>206</v>
      </c>
      <c r="D19" s="19">
        <v>304</v>
      </c>
    </row>
    <row r="20" spans="1:4" ht="15.75">
      <c r="A20" s="15">
        <v>12</v>
      </c>
      <c r="B20" s="16" t="s">
        <v>27</v>
      </c>
      <c r="C20" s="16" t="s">
        <v>28</v>
      </c>
      <c r="D20" s="19">
        <v>300</v>
      </c>
    </row>
    <row r="21" spans="1:4" ht="15.75">
      <c r="A21" s="15">
        <v>13</v>
      </c>
      <c r="B21" s="21" t="s">
        <v>175</v>
      </c>
      <c r="C21" s="16" t="s">
        <v>176</v>
      </c>
      <c r="D21" s="19">
        <v>300</v>
      </c>
    </row>
    <row r="22" spans="1:4" ht="30.75">
      <c r="A22" s="15">
        <v>14</v>
      </c>
      <c r="B22" s="16" t="s">
        <v>57</v>
      </c>
      <c r="C22" s="16" t="s">
        <v>58</v>
      </c>
      <c r="D22" s="19">
        <v>298</v>
      </c>
    </row>
    <row r="23" spans="1:4" ht="15.75">
      <c r="A23" s="15">
        <v>15</v>
      </c>
      <c r="B23" s="16" t="s">
        <v>63</v>
      </c>
      <c r="C23" s="16" t="s">
        <v>64</v>
      </c>
      <c r="D23" s="19">
        <v>298</v>
      </c>
    </row>
    <row r="24" spans="1:4" ht="15.75">
      <c r="A24" s="15">
        <v>16</v>
      </c>
      <c r="B24" s="16" t="s">
        <v>29</v>
      </c>
      <c r="C24" s="16" t="s">
        <v>30</v>
      </c>
      <c r="D24" s="19">
        <v>293</v>
      </c>
    </row>
    <row r="25" spans="1:4" ht="15.75">
      <c r="A25" s="15">
        <v>17</v>
      </c>
      <c r="B25" s="16" t="s">
        <v>31</v>
      </c>
      <c r="C25" s="16" t="s">
        <v>32</v>
      </c>
      <c r="D25" s="19">
        <v>290</v>
      </c>
    </row>
    <row r="26" spans="1:4" ht="30.75">
      <c r="A26" s="15">
        <v>18</v>
      </c>
      <c r="B26" s="16" t="s">
        <v>61</v>
      </c>
      <c r="C26" s="16" t="s">
        <v>62</v>
      </c>
      <c r="D26" s="19">
        <v>280</v>
      </c>
    </row>
    <row r="27" spans="1:4" ht="15.75">
      <c r="A27" s="15">
        <v>19</v>
      </c>
      <c r="B27" s="16" t="s">
        <v>113</v>
      </c>
      <c r="C27" s="16" t="s">
        <v>114</v>
      </c>
      <c r="D27" s="19">
        <v>275</v>
      </c>
    </row>
    <row r="28" spans="1:4" ht="30.75">
      <c r="A28" s="15">
        <v>20</v>
      </c>
      <c r="B28" s="21" t="s">
        <v>189</v>
      </c>
      <c r="C28" s="16" t="s">
        <v>190</v>
      </c>
      <c r="D28" s="19">
        <v>275</v>
      </c>
    </row>
    <row r="29" spans="1:4" ht="15.75">
      <c r="A29" s="15">
        <v>21</v>
      </c>
      <c r="B29" s="16" t="s">
        <v>73</v>
      </c>
      <c r="C29" s="16" t="s">
        <v>74</v>
      </c>
      <c r="D29" s="19">
        <v>272</v>
      </c>
    </row>
    <row r="30" spans="1:4" ht="30.75">
      <c r="A30" s="15">
        <v>22</v>
      </c>
      <c r="B30" s="16" t="s">
        <v>71</v>
      </c>
      <c r="C30" s="16" t="s">
        <v>72</v>
      </c>
      <c r="D30" s="19">
        <v>265</v>
      </c>
    </row>
    <row r="31" spans="1:4" ht="15.75">
      <c r="A31" s="15">
        <v>23</v>
      </c>
      <c r="B31" s="21" t="s">
        <v>125</v>
      </c>
      <c r="C31" s="16" t="s">
        <v>126</v>
      </c>
      <c r="D31" s="19">
        <v>244</v>
      </c>
    </row>
    <row r="32" spans="1:4" ht="30.75">
      <c r="A32" s="15">
        <v>24</v>
      </c>
      <c r="B32" s="16" t="s">
        <v>157</v>
      </c>
      <c r="C32" s="16" t="s">
        <v>158</v>
      </c>
      <c r="D32" s="19">
        <v>238</v>
      </c>
    </row>
    <row r="33" spans="1:4" ht="15.75">
      <c r="A33" s="15">
        <v>25</v>
      </c>
      <c r="B33" s="21" t="s">
        <v>155</v>
      </c>
      <c r="C33" s="16" t="s">
        <v>156</v>
      </c>
      <c r="D33" s="19">
        <v>223</v>
      </c>
    </row>
    <row r="34" spans="1:4" ht="30.75">
      <c r="A34" s="15">
        <v>26</v>
      </c>
      <c r="B34" s="21" t="s">
        <v>137</v>
      </c>
      <c r="C34" s="16" t="s">
        <v>138</v>
      </c>
      <c r="D34" s="19">
        <v>218</v>
      </c>
    </row>
    <row r="35" spans="1:4" ht="15.75">
      <c r="A35" s="15">
        <v>27</v>
      </c>
      <c r="B35" s="16" t="s">
        <v>109</v>
      </c>
      <c r="C35" s="16" t="s">
        <v>110</v>
      </c>
      <c r="D35" s="19">
        <v>209</v>
      </c>
    </row>
    <row r="36" spans="1:4" ht="15.75">
      <c r="A36" s="15">
        <v>28</v>
      </c>
      <c r="B36" s="21" t="s">
        <v>215</v>
      </c>
      <c r="C36" s="16" t="s">
        <v>216</v>
      </c>
      <c r="D36" s="19">
        <v>161</v>
      </c>
    </row>
    <row r="37" spans="1:4" ht="30.75">
      <c r="A37" s="15">
        <v>29</v>
      </c>
      <c r="B37" s="16" t="s">
        <v>95</v>
      </c>
      <c r="C37" s="16" t="s">
        <v>96</v>
      </c>
      <c r="D37" s="19">
        <v>158</v>
      </c>
    </row>
    <row r="38" spans="1:4" ht="30.75">
      <c r="A38" s="15">
        <v>30</v>
      </c>
      <c r="B38" s="21" t="s">
        <v>163</v>
      </c>
      <c r="C38" s="16" t="s">
        <v>164</v>
      </c>
      <c r="D38" s="19">
        <v>158</v>
      </c>
    </row>
    <row r="39" spans="1:4" ht="15.75">
      <c r="A39" s="15">
        <v>31</v>
      </c>
      <c r="B39" s="21" t="s">
        <v>187</v>
      </c>
      <c r="C39" s="21" t="s">
        <v>188</v>
      </c>
      <c r="D39" s="19">
        <v>157</v>
      </c>
    </row>
    <row r="40" spans="1:4" ht="30.75">
      <c r="A40" s="15">
        <v>32</v>
      </c>
      <c r="B40" s="16" t="s">
        <v>25</v>
      </c>
      <c r="C40" s="16" t="s">
        <v>26</v>
      </c>
      <c r="D40" s="19">
        <v>156</v>
      </c>
    </row>
    <row r="41" spans="1:4" ht="15.75">
      <c r="A41" s="15">
        <v>33</v>
      </c>
      <c r="B41" s="21" t="s">
        <v>165</v>
      </c>
      <c r="C41" s="16" t="s">
        <v>166</v>
      </c>
      <c r="D41" s="19">
        <v>156</v>
      </c>
    </row>
    <row r="42" spans="1:4" ht="15.75">
      <c r="A42" s="15">
        <v>34</v>
      </c>
      <c r="B42" s="21" t="s">
        <v>181</v>
      </c>
      <c r="C42" s="21" t="s">
        <v>182</v>
      </c>
      <c r="D42" s="19">
        <v>155</v>
      </c>
    </row>
    <row r="43" spans="1:4" ht="30.75">
      <c r="A43" s="15">
        <v>35</v>
      </c>
      <c r="B43" s="21" t="s">
        <v>185</v>
      </c>
      <c r="C43" s="16" t="s">
        <v>186</v>
      </c>
      <c r="D43" s="19">
        <v>155</v>
      </c>
    </row>
    <row r="44" spans="1:4" ht="30.75">
      <c r="A44" s="15">
        <v>36</v>
      </c>
      <c r="B44" s="16" t="s">
        <v>147</v>
      </c>
      <c r="C44" s="16" t="s">
        <v>148</v>
      </c>
      <c r="D44" s="19">
        <v>153</v>
      </c>
    </row>
    <row r="45" spans="1:4" ht="15.75">
      <c r="A45" s="15">
        <v>37</v>
      </c>
      <c r="B45" s="21" t="s">
        <v>217</v>
      </c>
      <c r="C45" s="22" t="s">
        <v>218</v>
      </c>
      <c r="D45" s="19">
        <v>153</v>
      </c>
    </row>
    <row r="46" spans="1:4" ht="15.75">
      <c r="A46" s="15">
        <v>38</v>
      </c>
      <c r="B46" s="21" t="s">
        <v>171</v>
      </c>
      <c r="C46" s="16" t="s">
        <v>172</v>
      </c>
      <c r="D46" s="19">
        <v>152</v>
      </c>
    </row>
    <row r="47" spans="1:4" ht="15.75">
      <c r="A47" s="15">
        <v>39</v>
      </c>
      <c r="B47" s="21" t="s">
        <v>179</v>
      </c>
      <c r="C47" s="16" t="s">
        <v>180</v>
      </c>
      <c r="D47" s="19">
        <v>152</v>
      </c>
    </row>
    <row r="48" spans="1:4" ht="15.75">
      <c r="A48" s="15">
        <v>40</v>
      </c>
      <c r="B48" s="21" t="s">
        <v>209</v>
      </c>
      <c r="C48" s="16" t="s">
        <v>210</v>
      </c>
      <c r="D48" s="19">
        <v>152</v>
      </c>
    </row>
    <row r="49" spans="1:4" ht="30.75">
      <c r="A49" s="15">
        <v>41</v>
      </c>
      <c r="B49" s="21" t="s">
        <v>225</v>
      </c>
      <c r="C49" s="22" t="s">
        <v>226</v>
      </c>
      <c r="D49" s="19">
        <v>152</v>
      </c>
    </row>
    <row r="50" spans="1:4" ht="30.75">
      <c r="A50" s="15">
        <v>42</v>
      </c>
      <c r="B50" s="21" t="s">
        <v>207</v>
      </c>
      <c r="C50" s="16" t="s">
        <v>208</v>
      </c>
      <c r="D50" s="19">
        <v>150</v>
      </c>
    </row>
    <row r="51" spans="1:4" ht="15.75">
      <c r="A51" s="15">
        <v>43</v>
      </c>
      <c r="B51" s="16" t="s">
        <v>121</v>
      </c>
      <c r="C51" s="16" t="s">
        <v>122</v>
      </c>
      <c r="D51" s="19">
        <v>148</v>
      </c>
    </row>
    <row r="52" spans="1:4" ht="15.75">
      <c r="A52" s="15">
        <v>44</v>
      </c>
      <c r="B52" s="16" t="s">
        <v>49</v>
      </c>
      <c r="C52" s="16" t="s">
        <v>50</v>
      </c>
      <c r="D52" s="19">
        <v>147</v>
      </c>
    </row>
    <row r="53" spans="1:4" ht="15.75">
      <c r="A53" s="15">
        <v>45</v>
      </c>
      <c r="B53" s="16" t="s">
        <v>107</v>
      </c>
      <c r="C53" s="16" t="s">
        <v>108</v>
      </c>
      <c r="D53" s="19">
        <v>147</v>
      </c>
    </row>
    <row r="54" spans="1:4" ht="15.75">
      <c r="A54" s="15">
        <v>46</v>
      </c>
      <c r="B54" s="21" t="s">
        <v>135</v>
      </c>
      <c r="C54" s="16" t="s">
        <v>136</v>
      </c>
      <c r="D54" s="19">
        <v>147</v>
      </c>
    </row>
    <row r="55" spans="1:4" ht="30.75">
      <c r="A55" s="15">
        <v>47</v>
      </c>
      <c r="B55" s="21" t="s">
        <v>173</v>
      </c>
      <c r="C55" s="16" t="s">
        <v>174</v>
      </c>
      <c r="D55" s="19">
        <v>147</v>
      </c>
    </row>
    <row r="56" spans="1:4" ht="15.75">
      <c r="A56" s="15">
        <v>48</v>
      </c>
      <c r="B56" s="21" t="s">
        <v>183</v>
      </c>
      <c r="C56" s="21" t="s">
        <v>184</v>
      </c>
      <c r="D56" s="19">
        <v>147</v>
      </c>
    </row>
    <row r="57" spans="1:4" ht="15.75">
      <c r="A57" s="15">
        <v>49</v>
      </c>
      <c r="B57" s="16" t="s">
        <v>123</v>
      </c>
      <c r="C57" s="16" t="s">
        <v>124</v>
      </c>
      <c r="D57" s="19">
        <v>146</v>
      </c>
    </row>
    <row r="58" spans="1:4" ht="30.75">
      <c r="A58" s="15">
        <v>50</v>
      </c>
      <c r="B58" s="21" t="s">
        <v>159</v>
      </c>
      <c r="C58" s="16" t="s">
        <v>160</v>
      </c>
      <c r="D58" s="19">
        <v>144</v>
      </c>
    </row>
    <row r="59" spans="1:4" ht="15.75">
      <c r="A59" s="15">
        <v>51</v>
      </c>
      <c r="B59" s="21" t="s">
        <v>199</v>
      </c>
      <c r="C59" s="16" t="s">
        <v>200</v>
      </c>
      <c r="D59" s="19">
        <v>144</v>
      </c>
    </row>
    <row r="60" spans="1:4" ht="30.75">
      <c r="A60" s="15">
        <v>52</v>
      </c>
      <c r="B60" s="16" t="s">
        <v>93</v>
      </c>
      <c r="C60" s="16" t="s">
        <v>94</v>
      </c>
      <c r="D60" s="19">
        <v>141</v>
      </c>
    </row>
    <row r="61" spans="1:4" ht="30.75">
      <c r="A61" s="15">
        <v>53</v>
      </c>
      <c r="B61" s="21" t="s">
        <v>227</v>
      </c>
      <c r="C61" s="22" t="s">
        <v>228</v>
      </c>
      <c r="D61" s="19">
        <v>140</v>
      </c>
    </row>
    <row r="62" spans="1:4" ht="15.75">
      <c r="A62" s="15">
        <v>54</v>
      </c>
      <c r="B62" s="16" t="s">
        <v>97</v>
      </c>
      <c r="C62" s="16" t="s">
        <v>98</v>
      </c>
      <c r="D62" s="19">
        <v>139</v>
      </c>
    </row>
    <row r="63" spans="1:4" ht="15.75">
      <c r="A63" s="15">
        <v>55</v>
      </c>
      <c r="B63" s="16" t="s">
        <v>131</v>
      </c>
      <c r="C63" s="16" t="s">
        <v>132</v>
      </c>
      <c r="D63" s="19">
        <v>138</v>
      </c>
    </row>
    <row r="64" spans="1:4" ht="15.75">
      <c r="A64" s="15">
        <v>56</v>
      </c>
      <c r="B64" s="16" t="s">
        <v>83</v>
      </c>
      <c r="C64" s="16" t="s">
        <v>84</v>
      </c>
      <c r="D64" s="19">
        <v>137</v>
      </c>
    </row>
    <row r="65" spans="1:4" ht="15.75">
      <c r="A65" s="15">
        <v>57</v>
      </c>
      <c r="B65" s="16" t="s">
        <v>89</v>
      </c>
      <c r="C65" s="16" t="s">
        <v>90</v>
      </c>
      <c r="D65" s="19">
        <v>136</v>
      </c>
    </row>
    <row r="66" spans="1:4" ht="30.75">
      <c r="A66" s="15">
        <v>58</v>
      </c>
      <c r="B66" s="21" t="s">
        <v>153</v>
      </c>
      <c r="C66" s="16" t="s">
        <v>154</v>
      </c>
      <c r="D66" s="19">
        <v>136</v>
      </c>
    </row>
    <row r="67" spans="1:4" ht="15.75">
      <c r="A67" s="15">
        <v>59</v>
      </c>
      <c r="B67" s="16" t="s">
        <v>55</v>
      </c>
      <c r="C67" s="16" t="s">
        <v>56</v>
      </c>
      <c r="D67" s="19">
        <v>134</v>
      </c>
    </row>
    <row r="68" spans="1:4" ht="15.75">
      <c r="A68" s="15">
        <v>60</v>
      </c>
      <c r="B68" s="16" t="s">
        <v>53</v>
      </c>
      <c r="C68" s="16" t="s">
        <v>54</v>
      </c>
      <c r="D68" s="19">
        <v>132</v>
      </c>
    </row>
    <row r="69" spans="1:4" ht="30.75">
      <c r="A69" s="15">
        <v>61</v>
      </c>
      <c r="B69" s="16" t="s">
        <v>139</v>
      </c>
      <c r="C69" s="16" t="s">
        <v>140</v>
      </c>
      <c r="D69" s="19">
        <v>131</v>
      </c>
    </row>
    <row r="70" spans="1:4" ht="15.75">
      <c r="A70" s="15">
        <v>62</v>
      </c>
      <c r="B70" s="21" t="s">
        <v>167</v>
      </c>
      <c r="C70" s="21" t="s">
        <v>168</v>
      </c>
      <c r="D70" s="19">
        <v>129</v>
      </c>
    </row>
    <row r="71" spans="1:4" ht="30.75">
      <c r="A71" s="15">
        <v>63</v>
      </c>
      <c r="B71" s="16" t="s">
        <v>91</v>
      </c>
      <c r="C71" s="16" t="s">
        <v>92</v>
      </c>
      <c r="D71" s="19">
        <v>127</v>
      </c>
    </row>
    <row r="72" spans="1:4" ht="30.75">
      <c r="A72" s="15">
        <v>64</v>
      </c>
      <c r="B72" s="16" t="s">
        <v>149</v>
      </c>
      <c r="C72" s="16" t="s">
        <v>150</v>
      </c>
      <c r="D72" s="19">
        <v>127</v>
      </c>
    </row>
    <row r="73" spans="1:4" ht="30.75">
      <c r="A73" s="15">
        <v>65</v>
      </c>
      <c r="B73" s="16" t="s">
        <v>85</v>
      </c>
      <c r="C73" s="16" t="s">
        <v>86</v>
      </c>
      <c r="D73" s="19">
        <v>125</v>
      </c>
    </row>
    <row r="74" spans="1:4" ht="30.75">
      <c r="A74" s="15">
        <v>66</v>
      </c>
      <c r="B74" s="21" t="s">
        <v>161</v>
      </c>
      <c r="C74" s="16" t="s">
        <v>162</v>
      </c>
      <c r="D74" s="19">
        <v>125</v>
      </c>
    </row>
    <row r="75" spans="1:4" ht="15.75">
      <c r="A75" s="15">
        <v>67</v>
      </c>
      <c r="B75" s="21" t="s">
        <v>177</v>
      </c>
      <c r="C75" s="16" t="s">
        <v>178</v>
      </c>
      <c r="D75" s="19">
        <v>124</v>
      </c>
    </row>
    <row r="76" spans="1:4" ht="30.75">
      <c r="A76" s="15">
        <v>68</v>
      </c>
      <c r="B76" s="16" t="s">
        <v>105</v>
      </c>
      <c r="C76" s="16" t="s">
        <v>106</v>
      </c>
      <c r="D76" s="19">
        <v>123</v>
      </c>
    </row>
    <row r="77" spans="1:4" ht="15.75">
      <c r="A77" s="15">
        <v>69</v>
      </c>
      <c r="B77" s="16" t="s">
        <v>87</v>
      </c>
      <c r="C77" s="16" t="s">
        <v>88</v>
      </c>
      <c r="D77" s="19">
        <v>121</v>
      </c>
    </row>
    <row r="78" spans="1:4" ht="30.75">
      <c r="A78" s="15">
        <v>70</v>
      </c>
      <c r="B78" s="16" t="s">
        <v>39</v>
      </c>
      <c r="C78" s="16" t="s">
        <v>40</v>
      </c>
      <c r="D78" s="19">
        <v>120</v>
      </c>
    </row>
    <row r="79" spans="1:4" ht="30.75">
      <c r="A79" s="15">
        <v>71</v>
      </c>
      <c r="B79" s="21" t="s">
        <v>133</v>
      </c>
      <c r="C79" s="16" t="s">
        <v>134</v>
      </c>
      <c r="D79" s="19">
        <v>116</v>
      </c>
    </row>
    <row r="80" spans="1:4" ht="15.75">
      <c r="A80" s="15">
        <v>72</v>
      </c>
      <c r="B80" s="21" t="s">
        <v>193</v>
      </c>
      <c r="C80" s="16" t="s">
        <v>194</v>
      </c>
      <c r="D80" s="19">
        <v>116</v>
      </c>
    </row>
    <row r="81" spans="1:4" ht="30.75">
      <c r="A81" s="15">
        <v>73</v>
      </c>
      <c r="B81" s="16" t="s">
        <v>111</v>
      </c>
      <c r="C81" s="16" t="s">
        <v>112</v>
      </c>
      <c r="D81" s="19">
        <v>115</v>
      </c>
    </row>
    <row r="82" spans="1:4" ht="15.75">
      <c r="A82" s="15">
        <v>74</v>
      </c>
      <c r="B82" s="16" t="s">
        <v>115</v>
      </c>
      <c r="C82" s="16" t="s">
        <v>116</v>
      </c>
      <c r="D82" s="19">
        <v>115</v>
      </c>
    </row>
    <row r="83" spans="1:4" ht="30.75">
      <c r="A83" s="15">
        <v>75</v>
      </c>
      <c r="B83" s="21" t="s">
        <v>129</v>
      </c>
      <c r="C83" s="16" t="s">
        <v>130</v>
      </c>
      <c r="D83" s="19">
        <v>115</v>
      </c>
    </row>
    <row r="84" spans="1:4" ht="30.75">
      <c r="A84" s="15">
        <v>76</v>
      </c>
      <c r="B84" s="16" t="s">
        <v>21</v>
      </c>
      <c r="C84" s="16" t="s">
        <v>22</v>
      </c>
      <c r="D84" s="19">
        <v>114</v>
      </c>
    </row>
    <row r="85" spans="1:4" ht="15.75">
      <c r="A85" s="15">
        <v>77</v>
      </c>
      <c r="B85" s="16" t="s">
        <v>65</v>
      </c>
      <c r="C85" s="16" t="s">
        <v>66</v>
      </c>
      <c r="D85" s="19">
        <v>114</v>
      </c>
    </row>
    <row r="86" spans="1:4" ht="30.75">
      <c r="A86" s="15">
        <v>78</v>
      </c>
      <c r="B86" s="16" t="s">
        <v>103</v>
      </c>
      <c r="C86" s="16" t="s">
        <v>104</v>
      </c>
      <c r="D86" s="19">
        <v>114</v>
      </c>
    </row>
    <row r="87" spans="1:4" ht="15.75">
      <c r="A87" s="15">
        <v>79</v>
      </c>
      <c r="B87" s="21" t="s">
        <v>203</v>
      </c>
      <c r="C87" s="16" t="s">
        <v>204</v>
      </c>
      <c r="D87" s="19">
        <v>113</v>
      </c>
    </row>
    <row r="88" spans="1:4" ht="30.75">
      <c r="A88" s="15">
        <v>80</v>
      </c>
      <c r="B88" s="16" t="s">
        <v>81</v>
      </c>
      <c r="C88" s="16" t="s">
        <v>82</v>
      </c>
      <c r="D88" s="19">
        <v>112</v>
      </c>
    </row>
    <row r="89" spans="1:4" ht="30.75">
      <c r="A89" s="15">
        <v>81</v>
      </c>
      <c r="B89" s="16" t="s">
        <v>75</v>
      </c>
      <c r="C89" s="16" t="s">
        <v>76</v>
      </c>
      <c r="D89" s="19">
        <v>110</v>
      </c>
    </row>
    <row r="90" spans="1:4" ht="15.75">
      <c r="A90" s="15">
        <v>82</v>
      </c>
      <c r="B90" s="16" t="s">
        <v>79</v>
      </c>
      <c r="C90" s="16" t="s">
        <v>80</v>
      </c>
      <c r="D90" s="19">
        <v>109</v>
      </c>
    </row>
    <row r="91" spans="1:4" ht="15.75">
      <c r="A91" s="15">
        <v>83</v>
      </c>
      <c r="B91" s="21" t="s">
        <v>201</v>
      </c>
      <c r="C91" s="16" t="s">
        <v>202</v>
      </c>
      <c r="D91" s="19">
        <v>106</v>
      </c>
    </row>
    <row r="92" spans="1:4" ht="15.75">
      <c r="A92" s="15">
        <v>84</v>
      </c>
      <c r="B92" s="21" t="s">
        <v>223</v>
      </c>
      <c r="C92" s="22" t="s">
        <v>224</v>
      </c>
      <c r="D92" s="19">
        <v>106</v>
      </c>
    </row>
    <row r="93" spans="1:4" ht="15.75">
      <c r="A93" s="15">
        <v>85</v>
      </c>
      <c r="B93" s="16" t="s">
        <v>67</v>
      </c>
      <c r="C93" s="16" t="s">
        <v>68</v>
      </c>
      <c r="D93" s="19">
        <v>105</v>
      </c>
    </row>
    <row r="94" spans="1:4" ht="15.75">
      <c r="A94" s="15">
        <v>86</v>
      </c>
      <c r="B94" s="16" t="s">
        <v>69</v>
      </c>
      <c r="C94" s="16" t="s">
        <v>70</v>
      </c>
      <c r="D94" s="19">
        <v>103</v>
      </c>
    </row>
    <row r="95" spans="1:4" ht="15.75">
      <c r="A95" s="15">
        <v>87</v>
      </c>
      <c r="B95" s="21" t="s">
        <v>151</v>
      </c>
      <c r="C95" s="16" t="s">
        <v>152</v>
      </c>
      <c r="D95" s="19">
        <v>103</v>
      </c>
    </row>
    <row r="96" spans="1:4" ht="15.75">
      <c r="A96" s="15">
        <v>88</v>
      </c>
      <c r="B96" s="21" t="s">
        <v>221</v>
      </c>
      <c r="C96" s="22" t="s">
        <v>222</v>
      </c>
      <c r="D96" s="19">
        <v>103</v>
      </c>
    </row>
    <row r="97" spans="1:4" ht="15.75">
      <c r="A97" s="15">
        <v>89</v>
      </c>
      <c r="B97" s="16" t="s">
        <v>59</v>
      </c>
      <c r="C97" s="16" t="s">
        <v>60</v>
      </c>
      <c r="D97" s="19">
        <v>102</v>
      </c>
    </row>
    <row r="98" spans="1:4" ht="30.75">
      <c r="A98" s="15">
        <v>90</v>
      </c>
      <c r="B98" s="21" t="s">
        <v>145</v>
      </c>
      <c r="C98" s="16" t="s">
        <v>146</v>
      </c>
      <c r="D98" s="19">
        <v>97</v>
      </c>
    </row>
    <row r="99" spans="1:4" ht="15.75">
      <c r="A99" s="15">
        <v>91</v>
      </c>
      <c r="B99" s="21" t="s">
        <v>213</v>
      </c>
      <c r="C99" s="16" t="s">
        <v>214</v>
      </c>
      <c r="D99" s="19">
        <v>96</v>
      </c>
    </row>
    <row r="100" spans="1:4" ht="15.75">
      <c r="A100" s="15">
        <v>92</v>
      </c>
      <c r="B100" s="16" t="s">
        <v>16</v>
      </c>
      <c r="C100" s="16" t="s">
        <v>17</v>
      </c>
      <c r="D100" s="19">
        <v>91</v>
      </c>
    </row>
    <row r="101" spans="1:4" ht="15.75">
      <c r="A101" s="15">
        <v>93</v>
      </c>
      <c r="B101" s="16" t="s">
        <v>141</v>
      </c>
      <c r="C101" s="16" t="s">
        <v>142</v>
      </c>
      <c r="D101" s="19">
        <v>91</v>
      </c>
    </row>
    <row r="102" spans="1:4" ht="30.75">
      <c r="A102" s="15">
        <v>94</v>
      </c>
      <c r="B102" s="16" t="s">
        <v>33</v>
      </c>
      <c r="C102" s="16" t="s">
        <v>34</v>
      </c>
      <c r="D102" s="19">
        <v>89</v>
      </c>
    </row>
    <row r="103" spans="1:4" ht="30.75">
      <c r="A103" s="15">
        <v>95</v>
      </c>
      <c r="B103" s="21" t="s">
        <v>211</v>
      </c>
      <c r="C103" s="16" t="s">
        <v>212</v>
      </c>
      <c r="D103" s="19">
        <v>84</v>
      </c>
    </row>
    <row r="104" spans="1:4" ht="30.75">
      <c r="A104" s="15">
        <v>96</v>
      </c>
      <c r="B104" s="21" t="s">
        <v>169</v>
      </c>
      <c r="C104" s="16" t="s">
        <v>170</v>
      </c>
      <c r="D104" s="19">
        <v>83</v>
      </c>
    </row>
    <row r="105" spans="1:4" ht="30.75">
      <c r="A105" s="15">
        <v>97</v>
      </c>
      <c r="B105" s="21" t="s">
        <v>229</v>
      </c>
      <c r="C105" s="23" t="s">
        <v>230</v>
      </c>
      <c r="D105" s="19">
        <v>82</v>
      </c>
    </row>
    <row r="106" spans="1:4" ht="30.75">
      <c r="A106" s="15">
        <v>98</v>
      </c>
      <c r="B106" s="16" t="s">
        <v>117</v>
      </c>
      <c r="C106" s="16" t="s">
        <v>118</v>
      </c>
      <c r="D106" s="19">
        <v>80</v>
      </c>
    </row>
    <row r="107" spans="1:4" ht="15.75">
      <c r="A107" s="15">
        <v>99</v>
      </c>
      <c r="B107" s="21" t="s">
        <v>219</v>
      </c>
      <c r="C107" s="22" t="s">
        <v>220</v>
      </c>
      <c r="D107" s="19">
        <v>78</v>
      </c>
    </row>
    <row r="108" spans="1:4" ht="30.75">
      <c r="A108" s="15">
        <v>100</v>
      </c>
      <c r="B108" s="16" t="s">
        <v>41</v>
      </c>
      <c r="C108" s="16" t="s">
        <v>42</v>
      </c>
      <c r="D108" s="19">
        <v>75</v>
      </c>
    </row>
    <row r="109" spans="1:4" ht="30.75">
      <c r="A109" s="15">
        <v>101</v>
      </c>
      <c r="B109" s="16" t="s">
        <v>101</v>
      </c>
      <c r="C109" s="16" t="s">
        <v>102</v>
      </c>
      <c r="D109" s="19">
        <v>74</v>
      </c>
    </row>
    <row r="110" spans="1:4" ht="30.75">
      <c r="A110" s="15">
        <v>102</v>
      </c>
      <c r="B110" s="16" t="s">
        <v>45</v>
      </c>
      <c r="C110" s="16" t="s">
        <v>46</v>
      </c>
      <c r="D110" s="19">
        <v>72</v>
      </c>
    </row>
    <row r="111" spans="1:4" ht="30.75">
      <c r="A111" s="15">
        <v>103</v>
      </c>
      <c r="B111" s="21" t="s">
        <v>191</v>
      </c>
      <c r="C111" s="16" t="s">
        <v>192</v>
      </c>
      <c r="D111" s="19">
        <v>67</v>
      </c>
    </row>
    <row r="112" spans="1:4" ht="15.75">
      <c r="A112" s="15">
        <v>104</v>
      </c>
      <c r="B112" s="21" t="s">
        <v>195</v>
      </c>
      <c r="C112" s="16" t="s">
        <v>196</v>
      </c>
      <c r="D112" s="19">
        <v>67</v>
      </c>
    </row>
    <row r="113" spans="1:4" ht="15.75">
      <c r="A113" s="15">
        <v>105</v>
      </c>
      <c r="B113" s="16" t="s">
        <v>35</v>
      </c>
      <c r="C113" s="16" t="s">
        <v>36</v>
      </c>
      <c r="D113" s="19">
        <v>65</v>
      </c>
    </row>
    <row r="114" spans="1:4" ht="30.75">
      <c r="A114" s="15">
        <v>106</v>
      </c>
      <c r="B114" s="16" t="s">
        <v>23</v>
      </c>
      <c r="C114" s="16" t="s">
        <v>24</v>
      </c>
      <c r="D114" s="19">
        <v>64</v>
      </c>
    </row>
    <row r="115" spans="1:4" ht="15.75">
      <c r="A115" s="15">
        <v>107</v>
      </c>
      <c r="B115" s="21" t="s">
        <v>197</v>
      </c>
      <c r="C115" s="21" t="s">
        <v>198</v>
      </c>
      <c r="D115" s="19">
        <v>60</v>
      </c>
    </row>
    <row r="116" spans="1:4" ht="15.75">
      <c r="A116" s="24"/>
      <c r="B116" s="25"/>
      <c r="C116" s="26" t="s">
        <v>231</v>
      </c>
      <c r="D116" s="27">
        <f>SUM(D9:D115)</f>
        <v>18930</v>
      </c>
    </row>
  </sheetData>
  <autoFilter ref="A7:C8"/>
  <mergeCells count="3">
    <mergeCell ref="A7:A8"/>
    <mergeCell ref="B7:B8"/>
    <mergeCell ref="C7:C8"/>
  </mergeCells>
  <printOptions horizontalCentered="1"/>
  <pageMargins left="0" right="0" top="0.196850393700787" bottom="0.59055118110236204" header="0.118110236220472" footer="0.118110236220472"/>
  <pageSetup paperSize="9" fitToHeight="3" orientation="landscape" horizontalDpi="300" verticalDpi="300" r:id="rId1"/>
  <headerFooter alignWithMargins="0">
    <oddHeader>&amp;RPresedinte-Director General
Lucian Vasile BARA</oddHeader>
    <oddFooter>&amp;CDirector DRC,
Ovidiu MUNTEANU&amp;Rasistenta Clinica in Ambulatoriu, Medicina Dentara, asistenta Medicina Primara, servicii paraclinice
Ec.Adriana COSOREANU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2:D130"/>
  <sheetViews>
    <sheetView zoomScaleNormal="100" workbookViewId="0">
      <pane ySplit="8" topLeftCell="A9" activePane="bottomLeft" state="frozen"/>
      <selection activeCell="H124" sqref="H124:H129"/>
      <selection pane="bottomLeft" activeCell="H124" sqref="H124:H129"/>
    </sheetView>
  </sheetViews>
  <sheetFormatPr defaultRowHeight="12.75"/>
  <cols>
    <col min="1" max="1" width="9.140625" style="14"/>
    <col min="2" max="2" width="9.85546875" style="37" customWidth="1"/>
    <col min="3" max="3" width="34.42578125" style="38" customWidth="1"/>
    <col min="4" max="4" width="28.5703125" style="14" customWidth="1"/>
    <col min="5" max="16384" width="9.140625" style="14"/>
  </cols>
  <sheetData>
    <row r="2" spans="1:4" s="1" customFormat="1">
      <c r="B2" s="2"/>
      <c r="C2" s="3"/>
    </row>
    <row r="3" spans="1:4" s="1" customFormat="1">
      <c r="A3" s="3"/>
      <c r="B3" s="2"/>
      <c r="C3" s="5" t="s">
        <v>0</v>
      </c>
    </row>
    <row r="4" spans="1:4" s="1" customFormat="1">
      <c r="B4" s="2"/>
      <c r="C4" s="7" t="s">
        <v>1</v>
      </c>
    </row>
    <row r="5" spans="1:4" s="1" customFormat="1">
      <c r="B5" s="2"/>
      <c r="C5" s="7"/>
    </row>
    <row r="6" spans="1:4" s="1" customFormat="1">
      <c r="B6" s="2"/>
      <c r="C6" s="10" t="s">
        <v>246</v>
      </c>
    </row>
    <row r="7" spans="1:4" s="9" customFormat="1" ht="25.5" customHeight="1">
      <c r="A7" s="43" t="s">
        <v>4</v>
      </c>
      <c r="B7" s="44" t="s">
        <v>5</v>
      </c>
      <c r="C7" s="44" t="s">
        <v>6</v>
      </c>
      <c r="D7" s="41" t="s">
        <v>8</v>
      </c>
    </row>
    <row r="8" spans="1:4" ht="75" customHeight="1">
      <c r="A8" s="43"/>
      <c r="B8" s="44"/>
      <c r="C8" s="44"/>
      <c r="D8" s="12" t="s">
        <v>15</v>
      </c>
    </row>
    <row r="9" spans="1:4" ht="30.75">
      <c r="A9" s="15">
        <v>1</v>
      </c>
      <c r="B9" s="16" t="s">
        <v>77</v>
      </c>
      <c r="C9" s="16" t="s">
        <v>78</v>
      </c>
      <c r="D9" s="19">
        <f>585+585+585+585+688.5</f>
        <v>3028.5</v>
      </c>
    </row>
    <row r="10" spans="1:4" ht="30.75">
      <c r="A10" s="15">
        <v>2</v>
      </c>
      <c r="B10" s="16" t="s">
        <v>99</v>
      </c>
      <c r="C10" s="16" t="s">
        <v>100</v>
      </c>
      <c r="D10" s="19">
        <f>812+616+604.5+659</f>
        <v>2691.5</v>
      </c>
    </row>
    <row r="11" spans="1:4" ht="15.75">
      <c r="A11" s="15">
        <v>3</v>
      </c>
      <c r="B11" s="16" t="s">
        <v>43</v>
      </c>
      <c r="C11" s="16" t="s">
        <v>44</v>
      </c>
      <c r="D11" s="19">
        <f>1312+644+644</f>
        <v>2600</v>
      </c>
    </row>
    <row r="12" spans="1:4" ht="15.75">
      <c r="A12" s="15">
        <v>4</v>
      </c>
      <c r="B12" s="21" t="s">
        <v>143</v>
      </c>
      <c r="C12" s="16" t="s">
        <v>144</v>
      </c>
      <c r="D12" s="19">
        <f>632+632+632+632</f>
        <v>2528</v>
      </c>
    </row>
    <row r="13" spans="1:4" ht="15.75">
      <c r="A13" s="15">
        <v>5</v>
      </c>
      <c r="B13" s="21" t="s">
        <v>125</v>
      </c>
      <c r="C13" s="16" t="s">
        <v>126</v>
      </c>
      <c r="D13" s="19">
        <f>1202+1202</f>
        <v>2404</v>
      </c>
    </row>
    <row r="14" spans="1:4" ht="15.75">
      <c r="A14" s="15">
        <v>6</v>
      </c>
      <c r="B14" s="21" t="s">
        <v>175</v>
      </c>
      <c r="C14" s="16" t="s">
        <v>176</v>
      </c>
      <c r="D14" s="19">
        <f>1201+1128</f>
        <v>2329</v>
      </c>
    </row>
    <row r="15" spans="1:4" ht="30.75">
      <c r="A15" s="15">
        <v>7</v>
      </c>
      <c r="B15" s="16" t="s">
        <v>61</v>
      </c>
      <c r="C15" s="16" t="s">
        <v>62</v>
      </c>
      <c r="D15" s="19">
        <f>1299.5+986.5</f>
        <v>2286</v>
      </c>
    </row>
    <row r="16" spans="1:4" ht="15.75">
      <c r="A16" s="15">
        <v>8</v>
      </c>
      <c r="B16" s="16" t="s">
        <v>73</v>
      </c>
      <c r="C16" s="16" t="s">
        <v>74</v>
      </c>
      <c r="D16" s="19">
        <f>1128+1015</f>
        <v>2143</v>
      </c>
    </row>
    <row r="17" spans="1:4" ht="15.75">
      <c r="A17" s="15">
        <v>9</v>
      </c>
      <c r="B17" s="21" t="s">
        <v>127</v>
      </c>
      <c r="C17" s="16" t="s">
        <v>128</v>
      </c>
      <c r="D17" s="19">
        <f>636+628+396+384</f>
        <v>2044</v>
      </c>
    </row>
    <row r="18" spans="1:4" ht="30.75">
      <c r="A18" s="15">
        <v>10</v>
      </c>
      <c r="B18" s="16" t="s">
        <v>119</v>
      </c>
      <c r="C18" s="16" t="s">
        <v>120</v>
      </c>
      <c r="D18" s="19">
        <f>729.5+612+612</f>
        <v>1953.5</v>
      </c>
    </row>
    <row r="19" spans="1:4" ht="15.75">
      <c r="A19" s="15">
        <v>11</v>
      </c>
      <c r="B19" s="16" t="s">
        <v>19</v>
      </c>
      <c r="C19" s="16" t="s">
        <v>20</v>
      </c>
      <c r="D19" s="19">
        <f>641.5+641.5+641.5</f>
        <v>1924.5</v>
      </c>
    </row>
    <row r="20" spans="1:4" ht="15.75">
      <c r="A20" s="15">
        <v>12</v>
      </c>
      <c r="B20" s="16" t="s">
        <v>113</v>
      </c>
      <c r="C20" s="16" t="s">
        <v>114</v>
      </c>
      <c r="D20" s="19">
        <f>690+690</f>
        <v>1380</v>
      </c>
    </row>
    <row r="21" spans="1:4" ht="30.75">
      <c r="A21" s="15">
        <v>13</v>
      </c>
      <c r="B21" s="21" t="s">
        <v>137</v>
      </c>
      <c r="C21" s="16" t="s">
        <v>138</v>
      </c>
      <c r="D21" s="19">
        <f>879+410</f>
        <v>1289</v>
      </c>
    </row>
    <row r="22" spans="1:4" ht="15.75">
      <c r="A22" s="15">
        <v>14</v>
      </c>
      <c r="B22" s="16" t="s">
        <v>63</v>
      </c>
      <c r="C22" s="16" t="s">
        <v>64</v>
      </c>
      <c r="D22" s="19">
        <f>644+644</f>
        <v>1288</v>
      </c>
    </row>
    <row r="23" spans="1:4" ht="30.75">
      <c r="A23" s="15">
        <v>15</v>
      </c>
      <c r="B23" s="16" t="s">
        <v>157</v>
      </c>
      <c r="C23" s="16" t="s">
        <v>158</v>
      </c>
      <c r="D23" s="19">
        <f>644+644</f>
        <v>1288</v>
      </c>
    </row>
    <row r="24" spans="1:4" ht="30.75">
      <c r="A24" s="15">
        <v>16</v>
      </c>
      <c r="B24" s="21" t="s">
        <v>189</v>
      </c>
      <c r="C24" s="16" t="s">
        <v>190</v>
      </c>
      <c r="D24" s="19">
        <f>644+644</f>
        <v>1288</v>
      </c>
    </row>
    <row r="25" spans="1:4" ht="15.75">
      <c r="A25" s="15">
        <v>17</v>
      </c>
      <c r="B25" s="16" t="s">
        <v>47</v>
      </c>
      <c r="C25" s="16" t="s">
        <v>48</v>
      </c>
      <c r="D25" s="19">
        <f>640+641</f>
        <v>1281</v>
      </c>
    </row>
    <row r="26" spans="1:4" ht="15.75">
      <c r="A26" s="15">
        <v>18</v>
      </c>
      <c r="B26" s="21" t="s">
        <v>205</v>
      </c>
      <c r="C26" s="16" t="s">
        <v>206</v>
      </c>
      <c r="D26" s="19">
        <f>424+424+424</f>
        <v>1272</v>
      </c>
    </row>
    <row r="27" spans="1:4" ht="30.75">
      <c r="A27" s="15">
        <v>19</v>
      </c>
      <c r="B27" s="16" t="s">
        <v>57</v>
      </c>
      <c r="C27" s="16" t="s">
        <v>58</v>
      </c>
      <c r="D27" s="19">
        <f>628+616</f>
        <v>1244</v>
      </c>
    </row>
    <row r="28" spans="1:4" ht="15.75">
      <c r="A28" s="15">
        <v>20</v>
      </c>
      <c r="B28" s="16" t="s">
        <v>37</v>
      </c>
      <c r="C28" s="16" t="s">
        <v>38</v>
      </c>
      <c r="D28" s="19">
        <f>608+632</f>
        <v>1240</v>
      </c>
    </row>
    <row r="29" spans="1:4" ht="15.75">
      <c r="A29" s="15">
        <v>21</v>
      </c>
      <c r="B29" s="16" t="s">
        <v>79</v>
      </c>
      <c r="C29" s="16" t="s">
        <v>80</v>
      </c>
      <c r="D29" s="19">
        <v>1224</v>
      </c>
    </row>
    <row r="30" spans="1:4" ht="15.75">
      <c r="A30" s="15">
        <v>22</v>
      </c>
      <c r="B30" s="16" t="s">
        <v>31</v>
      </c>
      <c r="C30" s="16" t="s">
        <v>32</v>
      </c>
      <c r="D30" s="19">
        <f>544+679</f>
        <v>1223</v>
      </c>
    </row>
    <row r="31" spans="1:4" ht="15.75">
      <c r="A31" s="15">
        <v>23</v>
      </c>
      <c r="B31" s="16" t="s">
        <v>123</v>
      </c>
      <c r="C31" s="16" t="s">
        <v>124</v>
      </c>
      <c r="D31" s="19">
        <v>1198</v>
      </c>
    </row>
    <row r="32" spans="1:4" ht="15.75">
      <c r="A32" s="15">
        <v>24</v>
      </c>
      <c r="B32" s="16" t="s">
        <v>29</v>
      </c>
      <c r="C32" s="16" t="s">
        <v>30</v>
      </c>
      <c r="D32" s="19">
        <f>540+620</f>
        <v>1160</v>
      </c>
    </row>
    <row r="33" spans="1:4" ht="30.75">
      <c r="A33" s="15">
        <v>25</v>
      </c>
      <c r="B33" s="16" t="s">
        <v>91</v>
      </c>
      <c r="C33" s="16" t="s">
        <v>92</v>
      </c>
      <c r="D33" s="19">
        <v>1144</v>
      </c>
    </row>
    <row r="34" spans="1:4" ht="15.75">
      <c r="A34" s="15">
        <v>26</v>
      </c>
      <c r="B34" s="16" t="s">
        <v>97</v>
      </c>
      <c r="C34" s="16" t="s">
        <v>98</v>
      </c>
      <c r="D34" s="19">
        <v>1135</v>
      </c>
    </row>
    <row r="35" spans="1:4" ht="15.75">
      <c r="A35" s="15">
        <v>27</v>
      </c>
      <c r="B35" s="16" t="s">
        <v>51</v>
      </c>
      <c r="C35" s="16" t="s">
        <v>52</v>
      </c>
      <c r="D35" s="19">
        <f>560+568</f>
        <v>1128</v>
      </c>
    </row>
    <row r="36" spans="1:4" ht="30.75">
      <c r="A36" s="15">
        <v>28</v>
      </c>
      <c r="B36" s="16" t="s">
        <v>95</v>
      </c>
      <c r="C36" s="16" t="s">
        <v>96</v>
      </c>
      <c r="D36" s="19">
        <v>1023</v>
      </c>
    </row>
    <row r="37" spans="1:4" ht="30.75">
      <c r="A37" s="15">
        <v>29</v>
      </c>
      <c r="B37" s="21" t="s">
        <v>185</v>
      </c>
      <c r="C37" s="16" t="s">
        <v>186</v>
      </c>
      <c r="D37" s="19">
        <v>1013</v>
      </c>
    </row>
    <row r="38" spans="1:4" ht="30.75">
      <c r="A38" s="15">
        <v>30</v>
      </c>
      <c r="B38" s="16" t="s">
        <v>71</v>
      </c>
      <c r="C38" s="16" t="s">
        <v>72</v>
      </c>
      <c r="D38" s="19">
        <f>476+464</f>
        <v>940</v>
      </c>
    </row>
    <row r="39" spans="1:4" ht="15.75">
      <c r="A39" s="15">
        <v>31</v>
      </c>
      <c r="B39" s="21" t="s">
        <v>179</v>
      </c>
      <c r="C39" s="16" t="s">
        <v>180</v>
      </c>
      <c r="D39" s="19">
        <v>927</v>
      </c>
    </row>
    <row r="40" spans="1:4" ht="15.75">
      <c r="A40" s="15">
        <v>32</v>
      </c>
      <c r="B40" s="16" t="s">
        <v>121</v>
      </c>
      <c r="C40" s="16" t="s">
        <v>122</v>
      </c>
      <c r="D40" s="19">
        <v>885</v>
      </c>
    </row>
    <row r="41" spans="1:4" ht="15.75">
      <c r="A41" s="15">
        <v>33</v>
      </c>
      <c r="B41" s="21" t="s">
        <v>165</v>
      </c>
      <c r="C41" s="16" t="s">
        <v>166</v>
      </c>
      <c r="D41" s="19">
        <v>882</v>
      </c>
    </row>
    <row r="42" spans="1:4" ht="15.75">
      <c r="A42" s="15">
        <v>34</v>
      </c>
      <c r="B42" s="21" t="s">
        <v>155</v>
      </c>
      <c r="C42" s="16" t="s">
        <v>156</v>
      </c>
      <c r="D42" s="19">
        <f>332+477</f>
        <v>809</v>
      </c>
    </row>
    <row r="43" spans="1:4" ht="30.75">
      <c r="A43" s="15">
        <v>35</v>
      </c>
      <c r="B43" s="16" t="s">
        <v>147</v>
      </c>
      <c r="C43" s="16" t="s">
        <v>148</v>
      </c>
      <c r="D43" s="19">
        <v>796</v>
      </c>
    </row>
    <row r="44" spans="1:4" ht="30.75">
      <c r="A44" s="15">
        <v>36</v>
      </c>
      <c r="B44" s="21" t="s">
        <v>211</v>
      </c>
      <c r="C44" s="16" t="s">
        <v>212</v>
      </c>
      <c r="D44" s="19">
        <v>770</v>
      </c>
    </row>
    <row r="45" spans="1:4" ht="15.75">
      <c r="A45" s="15">
        <v>37</v>
      </c>
      <c r="B45" s="21" t="s">
        <v>209</v>
      </c>
      <c r="C45" s="16" t="s">
        <v>210</v>
      </c>
      <c r="D45" s="19">
        <v>761</v>
      </c>
    </row>
    <row r="46" spans="1:4" ht="15.75">
      <c r="A46" s="15">
        <v>38</v>
      </c>
      <c r="B46" s="21" t="s">
        <v>181</v>
      </c>
      <c r="C46" s="21" t="s">
        <v>182</v>
      </c>
      <c r="D46" s="19">
        <v>750</v>
      </c>
    </row>
    <row r="47" spans="1:4" ht="15.75">
      <c r="A47" s="15">
        <v>39</v>
      </c>
      <c r="B47" s="16" t="s">
        <v>53</v>
      </c>
      <c r="C47" s="16" t="s">
        <v>54</v>
      </c>
      <c r="D47" s="19">
        <v>742</v>
      </c>
    </row>
    <row r="48" spans="1:4" ht="15.75">
      <c r="A48" s="15">
        <v>40</v>
      </c>
      <c r="B48" s="16" t="s">
        <v>27</v>
      </c>
      <c r="C48" s="16" t="s">
        <v>28</v>
      </c>
      <c r="D48" s="19">
        <f>368+309</f>
        <v>677</v>
      </c>
    </row>
    <row r="49" spans="1:4" ht="15.75">
      <c r="A49" s="15">
        <v>41</v>
      </c>
      <c r="B49" s="16" t="s">
        <v>109</v>
      </c>
      <c r="C49" s="16" t="s">
        <v>110</v>
      </c>
      <c r="D49" s="19">
        <f>396+260</f>
        <v>656</v>
      </c>
    </row>
    <row r="50" spans="1:4" ht="15.75">
      <c r="A50" s="15">
        <v>42</v>
      </c>
      <c r="B50" s="21" t="s">
        <v>187</v>
      </c>
      <c r="C50" s="21" t="s">
        <v>188</v>
      </c>
      <c r="D50" s="19">
        <v>644</v>
      </c>
    </row>
    <row r="51" spans="1:4" ht="15.75">
      <c r="A51" s="15">
        <v>43</v>
      </c>
      <c r="B51" s="21" t="s">
        <v>215</v>
      </c>
      <c r="C51" s="16" t="s">
        <v>216</v>
      </c>
      <c r="D51" s="19">
        <v>644</v>
      </c>
    </row>
    <row r="52" spans="1:4" ht="30.75">
      <c r="A52" s="15">
        <v>44</v>
      </c>
      <c r="B52" s="21" t="s">
        <v>227</v>
      </c>
      <c r="C52" s="22" t="s">
        <v>228</v>
      </c>
      <c r="D52" s="19">
        <v>644</v>
      </c>
    </row>
    <row r="53" spans="1:4" ht="15.75">
      <c r="A53" s="15">
        <v>45</v>
      </c>
      <c r="B53" s="21" t="s">
        <v>183</v>
      </c>
      <c r="C53" s="21" t="s">
        <v>184</v>
      </c>
      <c r="D53" s="19">
        <v>640</v>
      </c>
    </row>
    <row r="54" spans="1:4" ht="15.75">
      <c r="A54" s="15">
        <v>46</v>
      </c>
      <c r="B54" s="21" t="s">
        <v>217</v>
      </c>
      <c r="C54" s="22" t="s">
        <v>218</v>
      </c>
      <c r="D54" s="19">
        <v>640</v>
      </c>
    </row>
    <row r="55" spans="1:4" ht="15.75">
      <c r="A55" s="15">
        <v>47</v>
      </c>
      <c r="B55" s="16" t="s">
        <v>89</v>
      </c>
      <c r="C55" s="16" t="s">
        <v>90</v>
      </c>
      <c r="D55" s="19">
        <v>636</v>
      </c>
    </row>
    <row r="56" spans="1:4" ht="30.75">
      <c r="A56" s="15">
        <v>48</v>
      </c>
      <c r="B56" s="16" t="s">
        <v>105</v>
      </c>
      <c r="C56" s="16" t="s">
        <v>106</v>
      </c>
      <c r="D56" s="19">
        <v>624</v>
      </c>
    </row>
    <row r="57" spans="1:4" ht="30.75">
      <c r="A57" s="15">
        <v>49</v>
      </c>
      <c r="B57" s="21" t="s">
        <v>173</v>
      </c>
      <c r="C57" s="16" t="s">
        <v>174</v>
      </c>
      <c r="D57" s="19">
        <v>620</v>
      </c>
    </row>
    <row r="58" spans="1:4" ht="30.75">
      <c r="A58" s="15">
        <v>50</v>
      </c>
      <c r="B58" s="21" t="s">
        <v>163</v>
      </c>
      <c r="C58" s="16" t="s">
        <v>164</v>
      </c>
      <c r="D58" s="19">
        <v>612</v>
      </c>
    </row>
    <row r="59" spans="1:4" ht="15.75">
      <c r="A59" s="15">
        <v>51</v>
      </c>
      <c r="B59" s="21" t="s">
        <v>199</v>
      </c>
      <c r="C59" s="16" t="s">
        <v>200</v>
      </c>
      <c r="D59" s="19">
        <v>612</v>
      </c>
    </row>
    <row r="60" spans="1:4" ht="30.75">
      <c r="A60" s="15">
        <v>52</v>
      </c>
      <c r="B60" s="16" t="s">
        <v>85</v>
      </c>
      <c r="C60" s="16" t="s">
        <v>86</v>
      </c>
      <c r="D60" s="19">
        <v>608</v>
      </c>
    </row>
    <row r="61" spans="1:4" ht="30.75">
      <c r="A61" s="15">
        <v>53</v>
      </c>
      <c r="B61" s="21" t="s">
        <v>225</v>
      </c>
      <c r="C61" s="22" t="s">
        <v>226</v>
      </c>
      <c r="D61" s="19">
        <v>608</v>
      </c>
    </row>
    <row r="62" spans="1:4" ht="15.75">
      <c r="A62" s="15">
        <v>54</v>
      </c>
      <c r="B62" s="21" t="s">
        <v>151</v>
      </c>
      <c r="C62" s="16" t="s">
        <v>152</v>
      </c>
      <c r="D62" s="19">
        <v>592</v>
      </c>
    </row>
    <row r="63" spans="1:4" ht="30.75">
      <c r="A63" s="15">
        <v>55</v>
      </c>
      <c r="B63" s="16" t="s">
        <v>33</v>
      </c>
      <c r="C63" s="16" t="s">
        <v>34</v>
      </c>
      <c r="D63" s="19">
        <v>564</v>
      </c>
    </row>
    <row r="64" spans="1:4" ht="15.75">
      <c r="A64" s="15">
        <v>56</v>
      </c>
      <c r="B64" s="16" t="s">
        <v>83</v>
      </c>
      <c r="C64" s="16" t="s">
        <v>84</v>
      </c>
      <c r="D64" s="19">
        <v>560</v>
      </c>
    </row>
    <row r="65" spans="1:4" ht="30.75">
      <c r="A65" s="15">
        <v>57</v>
      </c>
      <c r="B65" s="16" t="s">
        <v>39</v>
      </c>
      <c r="C65" s="16" t="s">
        <v>40</v>
      </c>
      <c r="D65" s="19">
        <v>552</v>
      </c>
    </row>
    <row r="66" spans="1:4" ht="15.75">
      <c r="A66" s="15">
        <v>58</v>
      </c>
      <c r="B66" s="16" t="s">
        <v>65</v>
      </c>
      <c r="C66" s="16" t="s">
        <v>66</v>
      </c>
      <c r="D66" s="19">
        <v>543</v>
      </c>
    </row>
    <row r="67" spans="1:4" ht="30.75">
      <c r="A67" s="15">
        <v>59</v>
      </c>
      <c r="B67" s="21" t="s">
        <v>129</v>
      </c>
      <c r="C67" s="16" t="s">
        <v>130</v>
      </c>
      <c r="D67" s="19">
        <v>536</v>
      </c>
    </row>
    <row r="68" spans="1:4" ht="15.75">
      <c r="A68" s="15">
        <v>60</v>
      </c>
      <c r="B68" s="21" t="s">
        <v>221</v>
      </c>
      <c r="C68" s="22" t="s">
        <v>222</v>
      </c>
      <c r="D68" s="19">
        <v>535</v>
      </c>
    </row>
    <row r="69" spans="1:4" ht="15.75">
      <c r="A69" s="15">
        <v>61</v>
      </c>
      <c r="B69" s="21" t="s">
        <v>167</v>
      </c>
      <c r="C69" s="21" t="s">
        <v>168</v>
      </c>
      <c r="D69" s="19">
        <v>530</v>
      </c>
    </row>
    <row r="70" spans="1:4" ht="15.75">
      <c r="A70" s="15">
        <v>62</v>
      </c>
      <c r="B70" s="21" t="s">
        <v>135</v>
      </c>
      <c r="C70" s="16" t="s">
        <v>136</v>
      </c>
      <c r="D70" s="19">
        <v>524</v>
      </c>
    </row>
    <row r="71" spans="1:4" ht="30.75">
      <c r="A71" s="15">
        <v>63</v>
      </c>
      <c r="B71" s="21" t="s">
        <v>133</v>
      </c>
      <c r="C71" s="16" t="s">
        <v>134</v>
      </c>
      <c r="D71" s="19">
        <v>504.5</v>
      </c>
    </row>
    <row r="72" spans="1:4" ht="30.75">
      <c r="A72" s="15">
        <v>64</v>
      </c>
      <c r="B72" s="16" t="s">
        <v>93</v>
      </c>
      <c r="C72" s="16" t="s">
        <v>94</v>
      </c>
      <c r="D72" s="19">
        <v>492</v>
      </c>
    </row>
    <row r="73" spans="1:4" ht="15.75">
      <c r="A73" s="15">
        <v>65</v>
      </c>
      <c r="B73" s="21" t="s">
        <v>197</v>
      </c>
      <c r="C73" s="21" t="s">
        <v>198</v>
      </c>
      <c r="D73" s="19">
        <v>489</v>
      </c>
    </row>
    <row r="74" spans="1:4" ht="15.75">
      <c r="A74" s="15">
        <v>66</v>
      </c>
      <c r="B74" s="21" t="s">
        <v>223</v>
      </c>
      <c r="C74" s="22" t="s">
        <v>224</v>
      </c>
      <c r="D74" s="19">
        <v>476</v>
      </c>
    </row>
    <row r="75" spans="1:4" ht="30.75">
      <c r="A75" s="15">
        <v>67</v>
      </c>
      <c r="B75" s="16" t="s">
        <v>75</v>
      </c>
      <c r="C75" s="16" t="s">
        <v>76</v>
      </c>
      <c r="D75" s="19">
        <v>475</v>
      </c>
    </row>
    <row r="76" spans="1:4" ht="30.75">
      <c r="A76" s="15">
        <v>68</v>
      </c>
      <c r="B76" s="21" t="s">
        <v>161</v>
      </c>
      <c r="C76" s="16" t="s">
        <v>162</v>
      </c>
      <c r="D76" s="19">
        <v>460</v>
      </c>
    </row>
    <row r="77" spans="1:4" ht="30.75">
      <c r="A77" s="15">
        <v>69</v>
      </c>
      <c r="B77" s="16" t="s">
        <v>21</v>
      </c>
      <c r="C77" s="16" t="s">
        <v>22</v>
      </c>
      <c r="D77" s="19">
        <v>456</v>
      </c>
    </row>
    <row r="78" spans="1:4" ht="15.75">
      <c r="A78" s="15">
        <v>70</v>
      </c>
      <c r="B78" s="21" t="s">
        <v>171</v>
      </c>
      <c r="C78" s="16" t="s">
        <v>172</v>
      </c>
      <c r="D78" s="19">
        <v>456</v>
      </c>
    </row>
    <row r="79" spans="1:4" ht="15.75">
      <c r="A79" s="15">
        <v>71</v>
      </c>
      <c r="B79" s="16" t="s">
        <v>55</v>
      </c>
      <c r="C79" s="16" t="s">
        <v>56</v>
      </c>
      <c r="D79" s="19">
        <v>452</v>
      </c>
    </row>
    <row r="80" spans="1:4" ht="30.75">
      <c r="A80" s="15">
        <v>72</v>
      </c>
      <c r="B80" s="16" t="s">
        <v>149</v>
      </c>
      <c r="C80" s="16" t="s">
        <v>150</v>
      </c>
      <c r="D80" s="19">
        <v>448</v>
      </c>
    </row>
    <row r="81" spans="1:4" ht="30.75">
      <c r="A81" s="15">
        <v>73</v>
      </c>
      <c r="B81" s="16" t="s">
        <v>103</v>
      </c>
      <c r="C81" s="16" t="s">
        <v>104</v>
      </c>
      <c r="D81" s="19">
        <v>441</v>
      </c>
    </row>
    <row r="82" spans="1:4" ht="15.75">
      <c r="A82" s="15">
        <v>74</v>
      </c>
      <c r="B82" s="21" t="s">
        <v>193</v>
      </c>
      <c r="C82" s="16" t="s">
        <v>194</v>
      </c>
      <c r="D82" s="19">
        <v>424</v>
      </c>
    </row>
    <row r="83" spans="1:4" ht="30.75">
      <c r="A83" s="15">
        <v>75</v>
      </c>
      <c r="B83" s="16" t="s">
        <v>139</v>
      </c>
      <c r="C83" s="16" t="s">
        <v>140</v>
      </c>
      <c r="D83" s="19">
        <v>416</v>
      </c>
    </row>
    <row r="84" spans="1:4" ht="15.75">
      <c r="A84" s="15">
        <v>76</v>
      </c>
      <c r="B84" s="16" t="s">
        <v>115</v>
      </c>
      <c r="C84" s="16" t="s">
        <v>116</v>
      </c>
      <c r="D84" s="19">
        <v>412</v>
      </c>
    </row>
    <row r="85" spans="1:4" ht="15.75">
      <c r="A85" s="15">
        <v>77</v>
      </c>
      <c r="B85" s="21" t="s">
        <v>203</v>
      </c>
      <c r="C85" s="16" t="s">
        <v>204</v>
      </c>
      <c r="D85" s="19">
        <v>404</v>
      </c>
    </row>
    <row r="86" spans="1:4" ht="15.75">
      <c r="A86" s="15">
        <v>78</v>
      </c>
      <c r="B86" s="16" t="s">
        <v>107</v>
      </c>
      <c r="C86" s="16" t="s">
        <v>108</v>
      </c>
      <c r="D86" s="19">
        <v>400</v>
      </c>
    </row>
    <row r="87" spans="1:4" ht="15.75">
      <c r="A87" s="15">
        <v>79</v>
      </c>
      <c r="B87" s="21" t="s">
        <v>201</v>
      </c>
      <c r="C87" s="16" t="s">
        <v>202</v>
      </c>
      <c r="D87" s="19">
        <v>396</v>
      </c>
    </row>
    <row r="88" spans="1:4" ht="15.75">
      <c r="A88" s="15">
        <v>80</v>
      </c>
      <c r="B88" s="16" t="s">
        <v>141</v>
      </c>
      <c r="C88" s="16" t="s">
        <v>142</v>
      </c>
      <c r="D88" s="19">
        <v>386</v>
      </c>
    </row>
    <row r="89" spans="1:4" ht="30.75">
      <c r="A89" s="15">
        <v>81</v>
      </c>
      <c r="B89" s="21" t="s">
        <v>207</v>
      </c>
      <c r="C89" s="16" t="s">
        <v>208</v>
      </c>
      <c r="D89" s="19">
        <v>385.5</v>
      </c>
    </row>
    <row r="90" spans="1:4" ht="15.75">
      <c r="A90" s="15">
        <v>82</v>
      </c>
      <c r="B90" s="16" t="s">
        <v>49</v>
      </c>
      <c r="C90" s="16" t="s">
        <v>50</v>
      </c>
      <c r="D90" s="19">
        <v>376</v>
      </c>
    </row>
    <row r="91" spans="1:4" ht="15.75">
      <c r="A91" s="15">
        <v>83</v>
      </c>
      <c r="B91" s="21" t="s">
        <v>219</v>
      </c>
      <c r="C91" s="22" t="s">
        <v>220</v>
      </c>
      <c r="D91" s="19">
        <v>376</v>
      </c>
    </row>
    <row r="92" spans="1:4" ht="15.75">
      <c r="A92" s="15">
        <v>84</v>
      </c>
      <c r="B92" s="16" t="s">
        <v>87</v>
      </c>
      <c r="C92" s="16" t="s">
        <v>88</v>
      </c>
      <c r="D92" s="19">
        <v>368</v>
      </c>
    </row>
    <row r="93" spans="1:4" ht="30.75">
      <c r="A93" s="15">
        <v>85</v>
      </c>
      <c r="B93" s="16" t="s">
        <v>111</v>
      </c>
      <c r="C93" s="16" t="s">
        <v>112</v>
      </c>
      <c r="D93" s="19">
        <v>368</v>
      </c>
    </row>
    <row r="94" spans="1:4" ht="15.75">
      <c r="A94" s="15">
        <v>86</v>
      </c>
      <c r="B94" s="16" t="s">
        <v>59</v>
      </c>
      <c r="C94" s="16" t="s">
        <v>60</v>
      </c>
      <c r="D94" s="19">
        <v>348</v>
      </c>
    </row>
    <row r="95" spans="1:4" ht="15.75">
      <c r="A95" s="15">
        <v>87</v>
      </c>
      <c r="B95" s="21" t="s">
        <v>177</v>
      </c>
      <c r="C95" s="16" t="s">
        <v>178</v>
      </c>
      <c r="D95" s="19">
        <v>344</v>
      </c>
    </row>
    <row r="96" spans="1:4" ht="30.75">
      <c r="A96" s="15">
        <v>88</v>
      </c>
      <c r="B96" s="21" t="s">
        <v>145</v>
      </c>
      <c r="C96" s="16" t="s">
        <v>146</v>
      </c>
      <c r="D96" s="19">
        <v>336</v>
      </c>
    </row>
    <row r="97" spans="1:4" ht="15.75">
      <c r="A97" s="15">
        <v>89</v>
      </c>
      <c r="B97" s="21" t="s">
        <v>195</v>
      </c>
      <c r="C97" s="16" t="s">
        <v>196</v>
      </c>
      <c r="D97" s="19">
        <v>330</v>
      </c>
    </row>
    <row r="98" spans="1:4" ht="15.75">
      <c r="A98" s="15">
        <v>90</v>
      </c>
      <c r="B98" s="16" t="s">
        <v>67</v>
      </c>
      <c r="C98" s="16" t="s">
        <v>68</v>
      </c>
      <c r="D98" s="19">
        <v>310</v>
      </c>
    </row>
    <row r="99" spans="1:4" ht="30.75">
      <c r="A99" s="15">
        <v>91</v>
      </c>
      <c r="B99" s="16" t="s">
        <v>81</v>
      </c>
      <c r="C99" s="16" t="s">
        <v>82</v>
      </c>
      <c r="D99" s="19">
        <v>304</v>
      </c>
    </row>
    <row r="100" spans="1:4" ht="15.75">
      <c r="A100" s="15">
        <v>92</v>
      </c>
      <c r="B100" s="16" t="s">
        <v>69</v>
      </c>
      <c r="C100" s="16" t="s">
        <v>70</v>
      </c>
      <c r="D100" s="19">
        <v>300</v>
      </c>
    </row>
    <row r="101" spans="1:4" ht="30.75">
      <c r="A101" s="15">
        <v>93</v>
      </c>
      <c r="B101" s="21" t="s">
        <v>159</v>
      </c>
      <c r="C101" s="16" t="s">
        <v>160</v>
      </c>
      <c r="D101" s="19">
        <v>295</v>
      </c>
    </row>
    <row r="102" spans="1:4" ht="15.75">
      <c r="A102" s="15">
        <v>94</v>
      </c>
      <c r="B102" s="16" t="s">
        <v>35</v>
      </c>
      <c r="C102" s="16" t="s">
        <v>36</v>
      </c>
      <c r="D102" s="19">
        <v>292</v>
      </c>
    </row>
    <row r="103" spans="1:4" ht="30.75">
      <c r="A103" s="15">
        <v>95</v>
      </c>
      <c r="B103" s="16" t="s">
        <v>117</v>
      </c>
      <c r="C103" s="16" t="s">
        <v>118</v>
      </c>
      <c r="D103" s="19">
        <v>292</v>
      </c>
    </row>
    <row r="104" spans="1:4" ht="30.75">
      <c r="A104" s="15">
        <v>96</v>
      </c>
      <c r="B104" s="21" t="s">
        <v>169</v>
      </c>
      <c r="C104" s="16" t="s">
        <v>170</v>
      </c>
      <c r="D104" s="19">
        <v>284</v>
      </c>
    </row>
    <row r="105" spans="1:4" ht="30.75">
      <c r="A105" s="15">
        <v>97</v>
      </c>
      <c r="B105" s="21" t="s">
        <v>153</v>
      </c>
      <c r="C105" s="16" t="s">
        <v>154</v>
      </c>
      <c r="D105" s="19">
        <v>283</v>
      </c>
    </row>
    <row r="106" spans="1:4" ht="30.75">
      <c r="A106" s="15">
        <v>98</v>
      </c>
      <c r="B106" s="16" t="s">
        <v>25</v>
      </c>
      <c r="C106" s="16" t="s">
        <v>26</v>
      </c>
      <c r="D106" s="19">
        <v>268</v>
      </c>
    </row>
    <row r="107" spans="1:4" ht="30.75">
      <c r="A107" s="15">
        <v>99</v>
      </c>
      <c r="B107" s="16" t="s">
        <v>23</v>
      </c>
      <c r="C107" s="16" t="s">
        <v>24</v>
      </c>
      <c r="D107" s="19">
        <v>260</v>
      </c>
    </row>
    <row r="108" spans="1:4" ht="30.75">
      <c r="A108" s="15">
        <v>100</v>
      </c>
      <c r="B108" s="16" t="s">
        <v>101</v>
      </c>
      <c r="C108" s="16" t="s">
        <v>102</v>
      </c>
      <c r="D108" s="19">
        <v>256</v>
      </c>
    </row>
    <row r="109" spans="1:4" ht="30.75">
      <c r="A109" s="15">
        <v>101</v>
      </c>
      <c r="B109" s="16" t="s">
        <v>45</v>
      </c>
      <c r="C109" s="16" t="s">
        <v>46</v>
      </c>
      <c r="D109" s="19">
        <v>248</v>
      </c>
    </row>
    <row r="110" spans="1:4" ht="15.75">
      <c r="A110" s="15">
        <v>102</v>
      </c>
      <c r="B110" s="16" t="s">
        <v>16</v>
      </c>
      <c r="C110" s="16" t="s">
        <v>17</v>
      </c>
      <c r="D110" s="19">
        <v>236</v>
      </c>
    </row>
    <row r="111" spans="1:4" ht="15.75">
      <c r="A111" s="15">
        <v>103</v>
      </c>
      <c r="B111" s="21" t="s">
        <v>213</v>
      </c>
      <c r="C111" s="16" t="s">
        <v>214</v>
      </c>
      <c r="D111" s="19">
        <v>228</v>
      </c>
    </row>
    <row r="112" spans="1:4" ht="30.75">
      <c r="A112" s="15">
        <v>104</v>
      </c>
      <c r="B112" s="21" t="s">
        <v>229</v>
      </c>
      <c r="C112" s="23" t="s">
        <v>230</v>
      </c>
      <c r="D112" s="19">
        <v>220</v>
      </c>
    </row>
    <row r="113" spans="1:4" ht="15.75">
      <c r="A113" s="15">
        <v>105</v>
      </c>
      <c r="B113" s="16" t="s">
        <v>131</v>
      </c>
      <c r="C113" s="16" t="s">
        <v>132</v>
      </c>
      <c r="D113" s="19">
        <v>212</v>
      </c>
    </row>
    <row r="114" spans="1:4" ht="30.75">
      <c r="A114" s="15">
        <v>106</v>
      </c>
      <c r="B114" s="16" t="s">
        <v>41</v>
      </c>
      <c r="C114" s="16" t="s">
        <v>42</v>
      </c>
      <c r="D114" s="19">
        <v>208</v>
      </c>
    </row>
    <row r="115" spans="1:4" ht="30.75">
      <c r="A115" s="15">
        <v>107</v>
      </c>
      <c r="B115" s="21" t="s">
        <v>191</v>
      </c>
      <c r="C115" s="16" t="s">
        <v>192</v>
      </c>
      <c r="D115" s="19">
        <v>0</v>
      </c>
    </row>
    <row r="116" spans="1:4" ht="15.75">
      <c r="A116" s="24"/>
      <c r="B116" s="25"/>
      <c r="C116" s="26" t="s">
        <v>231</v>
      </c>
      <c r="D116" s="42">
        <f>SUM(D9:D115)</f>
        <v>85528</v>
      </c>
    </row>
    <row r="117" spans="1:4">
      <c r="A117" s="1"/>
      <c r="B117" s="2"/>
      <c r="C117" s="3"/>
    </row>
    <row r="118" spans="1:4">
      <c r="A118" s="1"/>
      <c r="B118" s="2"/>
      <c r="C118" s="3"/>
    </row>
    <row r="119" spans="1:4">
      <c r="A119" s="1"/>
      <c r="B119" s="29"/>
      <c r="C119" s="5" t="s">
        <v>1</v>
      </c>
    </row>
    <row r="120" spans="1:4">
      <c r="A120" s="1"/>
      <c r="B120" s="2"/>
      <c r="C120" s="5" t="s">
        <v>232</v>
      </c>
    </row>
    <row r="121" spans="1:4">
      <c r="A121" s="1"/>
      <c r="B121" s="2"/>
      <c r="C121" s="3"/>
    </row>
    <row r="122" spans="1:4">
      <c r="A122" s="43" t="s">
        <v>4</v>
      </c>
      <c r="B122" s="44" t="s">
        <v>5</v>
      </c>
      <c r="C122" s="44" t="s">
        <v>6</v>
      </c>
      <c r="D122" s="41" t="s">
        <v>8</v>
      </c>
    </row>
    <row r="123" spans="1:4" ht="63.75">
      <c r="A123" s="43"/>
      <c r="B123" s="44"/>
      <c r="C123" s="44"/>
      <c r="D123" s="12" t="s">
        <v>15</v>
      </c>
    </row>
    <row r="124" spans="1:4" ht="30">
      <c r="A124" s="31">
        <v>1</v>
      </c>
      <c r="B124" s="21" t="s">
        <v>239</v>
      </c>
      <c r="C124" s="16" t="s">
        <v>240</v>
      </c>
      <c r="D124" s="21">
        <v>67.5</v>
      </c>
    </row>
    <row r="125" spans="1:4" ht="15">
      <c r="A125" s="31">
        <v>2</v>
      </c>
      <c r="B125" s="21" t="s">
        <v>237</v>
      </c>
      <c r="C125" s="16" t="s">
        <v>238</v>
      </c>
      <c r="D125" s="21">
        <v>12</v>
      </c>
    </row>
    <row r="126" spans="1:4" ht="15">
      <c r="A126" s="31">
        <v>3</v>
      </c>
      <c r="B126" s="16" t="s">
        <v>233</v>
      </c>
      <c r="C126" s="16" t="s">
        <v>234</v>
      </c>
      <c r="D126" s="33">
        <v>0</v>
      </c>
    </row>
    <row r="127" spans="1:4" ht="15">
      <c r="A127" s="31">
        <v>4</v>
      </c>
      <c r="B127" s="21" t="s">
        <v>235</v>
      </c>
      <c r="C127" s="16" t="s">
        <v>236</v>
      </c>
      <c r="D127" s="21">
        <v>0</v>
      </c>
    </row>
    <row r="128" spans="1:4" ht="30">
      <c r="A128" s="31">
        <v>5</v>
      </c>
      <c r="B128" s="21" t="s">
        <v>241</v>
      </c>
      <c r="C128" s="16" t="s">
        <v>242</v>
      </c>
      <c r="D128" s="21">
        <v>0</v>
      </c>
    </row>
    <row r="129" spans="1:4" ht="30">
      <c r="A129" s="31">
        <v>6</v>
      </c>
      <c r="B129" s="21" t="s">
        <v>243</v>
      </c>
      <c r="C129" s="16" t="s">
        <v>244</v>
      </c>
      <c r="D129" s="21">
        <v>0</v>
      </c>
    </row>
    <row r="130" spans="1:4" s="9" customFormat="1" ht="15.75">
      <c r="A130" s="34"/>
      <c r="B130" s="35"/>
      <c r="C130" s="35" t="s">
        <v>231</v>
      </c>
      <c r="D130" s="24">
        <f>SUM(D124:D129)</f>
        <v>79.5</v>
      </c>
    </row>
  </sheetData>
  <mergeCells count="6">
    <mergeCell ref="A7:A8"/>
    <mergeCell ref="B7:B8"/>
    <mergeCell ref="C7:C8"/>
    <mergeCell ref="A122:A123"/>
    <mergeCell ref="B122:B123"/>
    <mergeCell ref="C122:C123"/>
  </mergeCells>
  <printOptions horizontalCentered="1"/>
  <pageMargins left="0" right="0" top="0.196850393700787" bottom="0.59055118110236204" header="0.118110236220472" footer="0.118110236220472"/>
  <pageSetup paperSize="9" fitToHeight="3" orientation="landscape" horizontalDpi="300" verticalDpi="300" r:id="rId1"/>
  <headerFooter alignWithMargins="0">
    <oddHeader>&amp;RPresedinte-Director General
Lucian Vasile BARA</oddHeader>
    <oddFooter>&amp;CDirector DRC,
Ovidiu MUNTEANU&amp;Rasistenta Clinica in Ambulatoriu, Medicina Dentara, asistenta Medicina Primara, servicii paraclinice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LABORATOR +AN.PAT-TOTAL</vt:lpstr>
      <vt:lpstr>TOP LABORATOR CRIT.EVALUARE</vt:lpstr>
      <vt:lpstr>TOP LABORATOR -SR EN ISO 15189</vt:lpstr>
      <vt:lpstr>TOP LABORATOR CONTROL EXT</vt:lpstr>
      <vt:lpstr>'LABORATOR +AN.PAT-TOTAL'!Print_Area</vt:lpstr>
      <vt:lpstr>'TOP LABORATOR CONTROL EXT'!Print_Area</vt:lpstr>
      <vt:lpstr>'TOP LABORATOR CRIT.EVALUARE'!Print_Area</vt:lpstr>
      <vt:lpstr>'TOP LABORATOR -SR EN ISO 15189'!Print_Area</vt:lpstr>
      <vt:lpstr>'LABORATOR +AN.PAT-TOTAL'!Print_Titles</vt:lpstr>
      <vt:lpstr>'TOP LABORATOR CONTROL EXT'!Print_Titles</vt:lpstr>
      <vt:lpstr>'TOP LABORATOR CRIT.EVALUARE'!Print_Titles</vt:lpstr>
      <vt:lpstr>'TOP LABORATOR -SR EN ISO 15189'!Print_Titles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2016-07-28T18:45:11Z</cp:lastPrinted>
  <dcterms:created xsi:type="dcterms:W3CDTF">2016-07-28T18:42:40Z</dcterms:created>
  <dcterms:modified xsi:type="dcterms:W3CDTF">2016-07-28T18:46:13Z</dcterms:modified>
</cp:coreProperties>
</file>